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25AF7076-3534-4C5D-9163-5671007B4AD4}" xr6:coauthVersionLast="47" xr6:coauthVersionMax="47" xr10:uidLastSave="{00000000-0000-0000-0000-000000000000}"/>
  <bookViews>
    <workbookView xWindow="-108" yWindow="-108" windowWidth="23256" windowHeight="12576" firstSheet="1" activeTab="1" xr2:uid="{00000000-000D-0000-FFFF-FFFF00000000}"/>
  </bookViews>
  <sheets>
    <sheet name="Read me!" sheetId="6" r:id="rId1"/>
    <sheet name="Illustrative new wards" sheetId="7" r:id="rId2"/>
    <sheet name="Electorate by parish councils" sheetId="9" r:id="rId3"/>
    <sheet name="Estate codes" sheetId="8" r:id="rId4"/>
  </sheets>
  <definedNames>
    <definedName name="Countydivision">#N/A</definedName>
    <definedName name="Districtward">#N/A</definedName>
    <definedName name="Electorate2008">#N/A</definedName>
    <definedName name="Electorate2013">#N/A</definedName>
    <definedName name="Electoratedata">#N/A</definedName>
    <definedName name="Groupedparishcouncil">#N/A</definedName>
    <definedName name="Parish">#N/A</definedName>
    <definedName name="Parishward">#N/A</definedName>
    <definedName name="Pollingdistrict">#N/A</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19" i="7" l="1"/>
  <c r="T20" i="7"/>
  <c r="T21" i="7"/>
  <c r="T22" i="7"/>
  <c r="T23" i="7"/>
  <c r="T24" i="7"/>
  <c r="T25" i="7"/>
  <c r="T26" i="7"/>
  <c r="T27" i="7"/>
  <c r="T28" i="7"/>
  <c r="T29" i="7"/>
  <c r="T30" i="7"/>
  <c r="T31" i="7"/>
  <c r="T32" i="7"/>
  <c r="T33" i="7"/>
  <c r="T34" i="7"/>
  <c r="T35" i="7"/>
  <c r="T36" i="7"/>
  <c r="T18" i="7"/>
  <c r="T17" i="7"/>
  <c r="O18" i="7"/>
  <c r="O19" i="7"/>
  <c r="O20" i="7"/>
  <c r="O21" i="7"/>
  <c r="O22" i="7"/>
  <c r="O23" i="7"/>
  <c r="O24" i="7"/>
  <c r="O25" i="7"/>
  <c r="O26" i="7"/>
  <c r="O27" i="7"/>
  <c r="O28" i="7"/>
  <c r="O29" i="7"/>
  <c r="O30" i="7"/>
  <c r="O31" i="7"/>
  <c r="O32" i="7"/>
  <c r="O33" i="7"/>
  <c r="O34" i="7"/>
  <c r="O35" i="7"/>
  <c r="O36" i="7"/>
  <c r="M18" i="7"/>
  <c r="M19" i="7"/>
  <c r="M20" i="7"/>
  <c r="M21" i="7"/>
  <c r="M22" i="7"/>
  <c r="M23" i="7"/>
  <c r="M24" i="7"/>
  <c r="M25" i="7"/>
  <c r="M26" i="7"/>
  <c r="M27" i="7"/>
  <c r="M28" i="7"/>
  <c r="M29" i="7"/>
  <c r="M30" i="7"/>
  <c r="M31" i="7"/>
  <c r="M32" i="7"/>
  <c r="M33" i="7"/>
  <c r="M34" i="7"/>
  <c r="M35" i="7"/>
  <c r="M36" i="7"/>
  <c r="O17" i="7"/>
  <c r="M17" i="7"/>
  <c r="C24" i="7"/>
  <c r="C25" i="7"/>
  <c r="C26" i="7"/>
  <c r="C27" i="7"/>
  <c r="C28" i="7"/>
  <c r="C29" i="7"/>
  <c r="C30" i="7"/>
  <c r="C31" i="7"/>
  <c r="C32" i="7"/>
  <c r="C33" i="7"/>
  <c r="C34" i="7"/>
  <c r="C35" i="7"/>
  <c r="C36" i="7"/>
  <c r="C37" i="7"/>
  <c r="C38" i="7"/>
  <c r="C39" i="7"/>
  <c r="C40" i="7"/>
  <c r="C41" i="7"/>
  <c r="C42" i="7"/>
  <c r="C43" i="7"/>
  <c r="C44" i="7"/>
  <c r="C45" i="7"/>
  <c r="C46" i="7"/>
  <c r="C47" i="7"/>
  <c r="C48" i="7"/>
  <c r="C49" i="7"/>
  <c r="C50" i="7"/>
  <c r="C51" i="7"/>
  <c r="C52" i="7"/>
  <c r="C53" i="7"/>
  <c r="C54" i="7"/>
  <c r="C55" i="7"/>
  <c r="C56" i="7"/>
  <c r="C57" i="7"/>
  <c r="C58" i="7"/>
  <c r="C59" i="7"/>
  <c r="C60" i="7"/>
  <c r="C61" i="7"/>
  <c r="C62" i="7"/>
  <c r="C63" i="7"/>
  <c r="C64" i="7"/>
  <c r="C65" i="7"/>
  <c r="C66" i="7"/>
  <c r="C67" i="7"/>
  <c r="C68" i="7"/>
  <c r="C69" i="7"/>
  <c r="C70" i="7"/>
  <c r="C71" i="7"/>
  <c r="C72" i="7"/>
  <c r="C73" i="7"/>
  <c r="C74" i="7"/>
  <c r="C75" i="7"/>
  <c r="C76" i="7"/>
  <c r="C77" i="7"/>
  <c r="C78" i="7"/>
  <c r="C79" i="7"/>
  <c r="C80" i="7"/>
  <c r="C81" i="7"/>
  <c r="C82" i="7"/>
  <c r="C83" i="7"/>
  <c r="C84" i="7"/>
  <c r="C85" i="7"/>
  <c r="C86" i="7"/>
  <c r="C87" i="7"/>
  <c r="C88" i="7"/>
  <c r="C89" i="7"/>
  <c r="C90" i="7"/>
  <c r="C91" i="7"/>
  <c r="C92" i="7"/>
  <c r="C93" i="7"/>
  <c r="C94" i="7"/>
  <c r="C95" i="7"/>
  <c r="C96" i="7"/>
  <c r="C97" i="7"/>
  <c r="C98" i="7"/>
  <c r="C99" i="7"/>
  <c r="C100" i="7"/>
  <c r="C101" i="7"/>
  <c r="C102" i="7"/>
  <c r="C103" i="7"/>
  <c r="C104" i="7"/>
  <c r="C105" i="7"/>
  <c r="C106" i="7"/>
  <c r="C107" i="7"/>
  <c r="C108" i="7"/>
  <c r="C109" i="7"/>
  <c r="C110" i="7"/>
  <c r="C111" i="7"/>
  <c r="C112" i="7"/>
  <c r="C113" i="7"/>
  <c r="C114" i="7"/>
  <c r="C115" i="7"/>
  <c r="C116" i="7"/>
  <c r="C117" i="7"/>
  <c r="C118" i="7"/>
  <c r="C119" i="7"/>
  <c r="C120" i="7"/>
  <c r="C121" i="7"/>
  <c r="C122" i="7"/>
  <c r="C123" i="7"/>
  <c r="C124" i="7"/>
  <c r="C125" i="7"/>
  <c r="C126" i="7"/>
  <c r="C127" i="7"/>
  <c r="C128" i="7"/>
  <c r="C129" i="7"/>
  <c r="C130" i="7"/>
  <c r="C131" i="7"/>
  <c r="C132" i="7"/>
  <c r="C133" i="7"/>
  <c r="C134" i="7"/>
  <c r="C135" i="7"/>
  <c r="C136" i="7"/>
  <c r="C137" i="7"/>
  <c r="C138" i="7"/>
  <c r="C139" i="7"/>
  <c r="C140" i="7"/>
  <c r="C141" i="7"/>
  <c r="C142" i="7"/>
  <c r="C143" i="7"/>
  <c r="C144" i="7"/>
  <c r="C145" i="7"/>
  <c r="C146" i="7"/>
  <c r="C147" i="7"/>
  <c r="C148" i="7"/>
  <c r="C149" i="7"/>
  <c r="C150" i="7"/>
  <c r="C151" i="7"/>
  <c r="C152" i="7"/>
  <c r="C153" i="7"/>
  <c r="C154" i="7"/>
  <c r="C155" i="7"/>
  <c r="C156" i="7"/>
  <c r="C157" i="7"/>
  <c r="C158" i="7"/>
  <c r="C159" i="7"/>
  <c r="C160" i="7"/>
  <c r="C161" i="7"/>
  <c r="C162" i="7"/>
  <c r="C163" i="7"/>
  <c r="C164" i="7"/>
  <c r="C165" i="7"/>
  <c r="E2" i="8"/>
  <c r="E3" i="8"/>
  <c r="E4" i="8"/>
  <c r="E5" i="8"/>
  <c r="E6" i="8"/>
  <c r="E7" i="8"/>
  <c r="E8" i="8"/>
  <c r="E9" i="8"/>
  <c r="E10" i="8"/>
  <c r="E11" i="8"/>
  <c r="E12" i="8"/>
  <c r="E13" i="8"/>
  <c r="E14" i="8"/>
  <c r="E15" i="8"/>
  <c r="E16" i="8"/>
  <c r="E17" i="8"/>
  <c r="E18" i="8"/>
  <c r="E19" i="8"/>
  <c r="E20" i="8"/>
  <c r="E21" i="8"/>
  <c r="E22" i="8"/>
  <c r="E23" i="8"/>
  <c r="E24" i="8"/>
  <c r="E25" i="8"/>
  <c r="E26" i="8"/>
  <c r="E27" i="8"/>
  <c r="E28" i="8"/>
  <c r="E29" i="8"/>
  <c r="E30" i="8"/>
  <c r="E31" i="8"/>
  <c r="E32" i="8"/>
  <c r="E33" i="8"/>
  <c r="E34" i="8"/>
  <c r="E35" i="8"/>
  <c r="E36" i="8"/>
  <c r="E37" i="8"/>
  <c r="E38" i="8"/>
  <c r="E39" i="8"/>
  <c r="E40" i="8"/>
  <c r="E41" i="8"/>
  <c r="E42" i="8"/>
  <c r="E43" i="8"/>
  <c r="E44" i="8"/>
  <c r="E45" i="8"/>
  <c r="E46" i="8"/>
  <c r="E47" i="8"/>
  <c r="E48" i="8"/>
  <c r="E49" i="8"/>
  <c r="E50" i="8"/>
  <c r="E51" i="8"/>
  <c r="E52" i="8"/>
  <c r="E53" i="8"/>
  <c r="E54" i="8"/>
  <c r="E55" i="8"/>
  <c r="E56" i="8"/>
  <c r="E57" i="8"/>
  <c r="E58" i="8"/>
  <c r="E59" i="8"/>
  <c r="E60" i="8"/>
  <c r="E61" i="8"/>
  <c r="E62" i="8"/>
  <c r="E63" i="8"/>
  <c r="E64" i="8"/>
  <c r="E65" i="8"/>
  <c r="E66" i="8"/>
  <c r="E67" i="8"/>
  <c r="E68" i="8"/>
  <c r="E69" i="8"/>
  <c r="E70" i="8"/>
  <c r="E71" i="8"/>
  <c r="E72" i="8"/>
  <c r="E73" i="8"/>
  <c r="E74" i="8"/>
  <c r="E75" i="8"/>
  <c r="E76" i="8"/>
  <c r="E77" i="8"/>
  <c r="E78" i="8"/>
  <c r="E79" i="8"/>
  <c r="E80" i="8"/>
  <c r="E81" i="8"/>
  <c r="E82" i="8"/>
  <c r="E83" i="8"/>
  <c r="E84" i="8"/>
  <c r="E85" i="8"/>
  <c r="E86" i="8"/>
  <c r="E87" i="8"/>
  <c r="E88" i="8"/>
  <c r="E89" i="8"/>
  <c r="E90" i="8"/>
  <c r="E91" i="8"/>
  <c r="E92" i="8"/>
  <c r="E93" i="8"/>
  <c r="E94" i="8"/>
  <c r="E95" i="8"/>
  <c r="E96" i="8"/>
  <c r="E97" i="8"/>
  <c r="E98" i="8"/>
  <c r="E99" i="8"/>
  <c r="E100" i="8"/>
  <c r="E101" i="8"/>
  <c r="E102" i="8"/>
  <c r="E103" i="8"/>
  <c r="E104" i="8"/>
  <c r="E105" i="8"/>
  <c r="E106" i="8"/>
  <c r="E107" i="8"/>
  <c r="E108" i="8"/>
  <c r="E109" i="8"/>
  <c r="E110" i="8"/>
  <c r="E111" i="8"/>
  <c r="E112" i="8"/>
  <c r="E113" i="8"/>
  <c r="E114" i="8"/>
  <c r="E115" i="8"/>
  <c r="E116" i="8"/>
  <c r="E117" i="8"/>
  <c r="E118" i="8"/>
  <c r="E119" i="8"/>
  <c r="E120" i="8"/>
  <c r="E121" i="8"/>
  <c r="E122" i="8"/>
  <c r="E123" i="8"/>
  <c r="E124" i="8"/>
  <c r="E125" i="8"/>
  <c r="E126" i="8"/>
  <c r="E127" i="8"/>
  <c r="E128" i="8"/>
  <c r="E129" i="8"/>
  <c r="E130" i="8"/>
  <c r="E131" i="8"/>
  <c r="E132" i="8"/>
  <c r="E133" i="8"/>
  <c r="E134" i="8"/>
  <c r="E135" i="8"/>
  <c r="E136" i="8"/>
  <c r="E137" i="8"/>
  <c r="E138" i="8"/>
  <c r="E139" i="8"/>
  <c r="E140" i="8"/>
  <c r="E141" i="8"/>
  <c r="E142" i="8"/>
  <c r="E143" i="8"/>
  <c r="E1" i="8"/>
  <c r="C23" i="7" s="1"/>
  <c r="M5" i="7"/>
  <c r="L5" i="7"/>
  <c r="D2" i="8" l="1"/>
  <c r="D3" i="8"/>
  <c r="D4" i="8"/>
  <c r="D5" i="8"/>
  <c r="D6" i="8"/>
  <c r="D7" i="8"/>
  <c r="D8" i="8"/>
  <c r="D9" i="8"/>
  <c r="D10" i="8"/>
  <c r="D11" i="8"/>
  <c r="D12" i="8"/>
  <c r="D13" i="8"/>
  <c r="D14" i="8"/>
  <c r="D15" i="8"/>
  <c r="D16" i="8"/>
  <c r="D17" i="8"/>
  <c r="D18" i="8"/>
  <c r="D19" i="8"/>
  <c r="D20" i="8"/>
  <c r="D21" i="8"/>
  <c r="D22" i="8"/>
  <c r="D23" i="8"/>
  <c r="D24" i="8"/>
  <c r="D25" i="8"/>
  <c r="D26" i="8"/>
  <c r="D27" i="8"/>
  <c r="D28" i="8"/>
  <c r="D29" i="8"/>
  <c r="D30" i="8"/>
  <c r="D31" i="8"/>
  <c r="D32" i="8"/>
  <c r="D33" i="8"/>
  <c r="D34" i="8"/>
  <c r="D35" i="8"/>
  <c r="D36" i="8"/>
  <c r="D37" i="8"/>
  <c r="D38" i="8"/>
  <c r="D39" i="8"/>
  <c r="D40" i="8"/>
  <c r="D41" i="8"/>
  <c r="D42" i="8"/>
  <c r="D43" i="8"/>
  <c r="D44" i="8"/>
  <c r="D45" i="8"/>
  <c r="D46" i="8"/>
  <c r="D47" i="8"/>
  <c r="D48" i="8"/>
  <c r="D49" i="8"/>
  <c r="D50" i="8"/>
  <c r="D51" i="8"/>
  <c r="D52" i="8"/>
  <c r="D53" i="8"/>
  <c r="D54" i="8"/>
  <c r="D55" i="8"/>
  <c r="D56" i="8"/>
  <c r="D57" i="8"/>
  <c r="D58" i="8"/>
  <c r="D59" i="8"/>
  <c r="D60" i="8"/>
  <c r="D61" i="8"/>
  <c r="D62" i="8"/>
  <c r="D63" i="8"/>
  <c r="D64" i="8"/>
  <c r="D65" i="8"/>
  <c r="D66" i="8"/>
  <c r="D67" i="8"/>
  <c r="D68" i="8"/>
  <c r="D69" i="8"/>
  <c r="D70" i="8"/>
  <c r="D71" i="8"/>
  <c r="D72" i="8"/>
  <c r="D73" i="8"/>
  <c r="D74" i="8"/>
  <c r="D75" i="8"/>
  <c r="D76" i="8"/>
  <c r="D77" i="8"/>
  <c r="D78" i="8"/>
  <c r="D79" i="8"/>
  <c r="D80" i="8"/>
  <c r="D81" i="8"/>
  <c r="D82" i="8"/>
  <c r="D83" i="8"/>
  <c r="D84" i="8"/>
  <c r="D85" i="8"/>
  <c r="D86" i="8"/>
  <c r="D87" i="8"/>
  <c r="D88" i="8"/>
  <c r="D89" i="8"/>
  <c r="D90" i="8"/>
  <c r="D91" i="8"/>
  <c r="D92" i="8"/>
  <c r="D93" i="8"/>
  <c r="D94" i="8"/>
  <c r="D95" i="8"/>
  <c r="D96" i="8"/>
  <c r="D97" i="8"/>
  <c r="D98" i="8"/>
  <c r="D99" i="8"/>
  <c r="D100" i="8"/>
  <c r="D101" i="8"/>
  <c r="D102" i="8"/>
  <c r="D103" i="8"/>
  <c r="D104" i="8"/>
  <c r="D105" i="8"/>
  <c r="D106" i="8"/>
  <c r="D107" i="8"/>
  <c r="D108" i="8"/>
  <c r="D109" i="8"/>
  <c r="D110" i="8"/>
  <c r="D111" i="8"/>
  <c r="D112" i="8"/>
  <c r="D113" i="8"/>
  <c r="D114" i="8"/>
  <c r="D115" i="8"/>
  <c r="D116" i="8"/>
  <c r="D117" i="8"/>
  <c r="D118" i="8"/>
  <c r="D119" i="8"/>
  <c r="D120" i="8"/>
  <c r="D121" i="8"/>
  <c r="D122" i="8"/>
  <c r="D123" i="8"/>
  <c r="D124" i="8"/>
  <c r="D125" i="8"/>
  <c r="D126" i="8"/>
  <c r="D127" i="8"/>
  <c r="D128" i="8"/>
  <c r="D129" i="8"/>
  <c r="D130" i="8"/>
  <c r="D131" i="8"/>
  <c r="D132" i="8"/>
  <c r="D133" i="8"/>
  <c r="D134" i="8"/>
  <c r="D135" i="8"/>
  <c r="D136" i="8"/>
  <c r="D137" i="8"/>
  <c r="D138" i="8"/>
  <c r="D139" i="8"/>
  <c r="D140" i="8"/>
  <c r="D141" i="8"/>
  <c r="D142" i="8"/>
  <c r="D143" i="8"/>
  <c r="D1" i="8"/>
  <c r="O37" i="7"/>
  <c r="O38" i="7"/>
  <c r="O39" i="7"/>
  <c r="O40" i="7"/>
  <c r="O41" i="7"/>
  <c r="O42" i="7"/>
  <c r="O43" i="7"/>
  <c r="O44" i="7"/>
  <c r="O45" i="7"/>
  <c r="O46" i="7"/>
  <c r="O47" i="7"/>
  <c r="O48" i="7"/>
  <c r="O49" i="7"/>
  <c r="O50" i="7"/>
  <c r="O51" i="7"/>
  <c r="O52" i="7"/>
  <c r="O53" i="7"/>
  <c r="O54" i="7"/>
  <c r="O55" i="7"/>
  <c r="O56" i="7"/>
  <c r="O57" i="7"/>
  <c r="O58" i="7"/>
  <c r="O59" i="7"/>
  <c r="O60" i="7"/>
  <c r="O61" i="7"/>
  <c r="O62" i="7"/>
  <c r="O63" i="7"/>
  <c r="O64" i="7"/>
  <c r="O65" i="7"/>
  <c r="O66" i="7"/>
  <c r="O67" i="7"/>
  <c r="O68" i="7"/>
  <c r="O69" i="7"/>
  <c r="O70" i="7"/>
  <c r="O71" i="7"/>
  <c r="O72" i="7"/>
  <c r="O73" i="7"/>
  <c r="O74" i="7"/>
  <c r="O75" i="7"/>
  <c r="O76" i="7"/>
  <c r="O77" i="7"/>
  <c r="O78" i="7"/>
  <c r="O79" i="7"/>
  <c r="O80" i="7"/>
  <c r="O81" i="7"/>
  <c r="O82" i="7"/>
  <c r="O83" i="7"/>
  <c r="O84" i="7"/>
  <c r="O85" i="7"/>
  <c r="O86" i="7"/>
  <c r="O87" i="7"/>
  <c r="O88" i="7"/>
  <c r="O89" i="7"/>
  <c r="O90" i="7"/>
  <c r="O91" i="7"/>
  <c r="O92" i="7"/>
  <c r="O93" i="7"/>
  <c r="M37" i="7"/>
  <c r="M38" i="7"/>
  <c r="M39" i="7"/>
  <c r="M40" i="7"/>
  <c r="M41" i="7"/>
  <c r="M42" i="7"/>
  <c r="M43" i="7"/>
  <c r="M44" i="7"/>
  <c r="M45" i="7"/>
  <c r="M46" i="7"/>
  <c r="M47" i="7"/>
  <c r="M48" i="7"/>
  <c r="M49" i="7"/>
  <c r="M50" i="7"/>
  <c r="M51" i="7"/>
  <c r="M52" i="7"/>
  <c r="M53" i="7"/>
  <c r="M54" i="7"/>
  <c r="M55" i="7"/>
  <c r="M56" i="7"/>
  <c r="M57" i="7"/>
  <c r="M58" i="7"/>
  <c r="M59" i="7"/>
  <c r="M60" i="7"/>
  <c r="M61" i="7"/>
  <c r="M62" i="7"/>
  <c r="M63" i="7"/>
  <c r="M64" i="7"/>
  <c r="M65" i="7"/>
  <c r="M66" i="7"/>
  <c r="M67" i="7"/>
  <c r="M68" i="7"/>
  <c r="M69" i="7"/>
  <c r="M70" i="7"/>
  <c r="M71" i="7"/>
  <c r="M72" i="7"/>
  <c r="M73" i="7"/>
  <c r="M74" i="7"/>
  <c r="M75" i="7"/>
  <c r="M76" i="7"/>
  <c r="M77" i="7"/>
  <c r="M78" i="7"/>
  <c r="M79" i="7"/>
  <c r="M80" i="7"/>
  <c r="M81" i="7"/>
  <c r="M82" i="7"/>
  <c r="M83" i="7"/>
  <c r="M84" i="7"/>
  <c r="M85" i="7"/>
  <c r="M86" i="7"/>
  <c r="M87" i="7"/>
  <c r="M88" i="7"/>
  <c r="M89" i="7"/>
  <c r="M90" i="7"/>
  <c r="M91" i="7"/>
  <c r="M92" i="7"/>
  <c r="M93" i="7"/>
  <c r="N37" i="7"/>
  <c r="P37" i="7"/>
  <c r="N38" i="7"/>
  <c r="P38" i="7"/>
  <c r="N39" i="7"/>
  <c r="P39" i="7"/>
  <c r="N40" i="7"/>
  <c r="P40" i="7"/>
  <c r="N41" i="7"/>
  <c r="P41" i="7"/>
  <c r="N42" i="7"/>
  <c r="P42" i="7"/>
  <c r="N43" i="7"/>
  <c r="P43" i="7"/>
  <c r="N44" i="7"/>
  <c r="P44" i="7"/>
  <c r="N45" i="7"/>
  <c r="P45" i="7"/>
  <c r="N46" i="7"/>
  <c r="P46" i="7"/>
  <c r="N47" i="7"/>
  <c r="P47" i="7"/>
  <c r="N48" i="7"/>
  <c r="P48" i="7"/>
  <c r="N49" i="7"/>
  <c r="P49" i="7"/>
  <c r="N50" i="7"/>
  <c r="P50" i="7"/>
  <c r="N51" i="7"/>
  <c r="P51" i="7"/>
  <c r="N52" i="7"/>
  <c r="P52" i="7"/>
  <c r="N53" i="7"/>
  <c r="P53" i="7"/>
  <c r="N54" i="7"/>
  <c r="P54" i="7"/>
  <c r="N55" i="7"/>
  <c r="P55" i="7"/>
  <c r="N56" i="7"/>
  <c r="P56" i="7"/>
  <c r="N57" i="7"/>
  <c r="P57" i="7"/>
  <c r="N58" i="7"/>
  <c r="P58" i="7"/>
  <c r="N59" i="7"/>
  <c r="P59" i="7"/>
  <c r="N60" i="7"/>
  <c r="P60" i="7"/>
  <c r="N61" i="7"/>
  <c r="P61" i="7"/>
  <c r="N62" i="7"/>
  <c r="P62" i="7"/>
  <c r="N63" i="7"/>
  <c r="P63" i="7"/>
  <c r="N64" i="7"/>
  <c r="P64" i="7"/>
  <c r="N65" i="7"/>
  <c r="P65" i="7"/>
  <c r="N66" i="7"/>
  <c r="P66" i="7"/>
  <c r="N67" i="7"/>
  <c r="P67" i="7"/>
  <c r="N68" i="7"/>
  <c r="P68" i="7"/>
  <c r="N69" i="7"/>
  <c r="P69" i="7"/>
  <c r="N70" i="7"/>
  <c r="P70" i="7"/>
  <c r="N71" i="7"/>
  <c r="P71" i="7"/>
  <c r="N72" i="7"/>
  <c r="P72" i="7"/>
  <c r="N73" i="7"/>
  <c r="P73" i="7"/>
  <c r="N74" i="7"/>
  <c r="P74" i="7"/>
  <c r="N75" i="7"/>
  <c r="P75" i="7"/>
  <c r="N76" i="7"/>
  <c r="P76" i="7"/>
  <c r="N77" i="7"/>
  <c r="P77" i="7"/>
  <c r="N78" i="7"/>
  <c r="P78" i="7"/>
  <c r="N79" i="7"/>
  <c r="P79" i="7"/>
  <c r="N80" i="7"/>
  <c r="P80" i="7"/>
  <c r="N81" i="7"/>
  <c r="P81" i="7"/>
  <c r="N82" i="7"/>
  <c r="P82" i="7"/>
  <c r="N83" i="7"/>
  <c r="P83" i="7"/>
  <c r="N84" i="7"/>
  <c r="P84" i="7"/>
  <c r="N85" i="7"/>
  <c r="P85" i="7"/>
  <c r="N86" i="7"/>
  <c r="P86" i="7"/>
  <c r="N87" i="7"/>
  <c r="P87" i="7"/>
  <c r="N88" i="7"/>
  <c r="P88" i="7"/>
  <c r="N89" i="7"/>
  <c r="P89" i="7"/>
  <c r="N90" i="7"/>
  <c r="P90" i="7"/>
  <c r="N91" i="7"/>
  <c r="P91" i="7"/>
  <c r="N92" i="7"/>
  <c r="P92" i="7"/>
  <c r="N93" i="7"/>
  <c r="P93" i="7"/>
  <c r="L4" i="7"/>
  <c r="L6" i="7" l="1"/>
  <c r="N34" i="7" s="1"/>
  <c r="N31" i="7"/>
  <c r="N32" i="7"/>
  <c r="M6" i="7"/>
  <c r="M7" i="7" l="1"/>
  <c r="P36" i="7"/>
  <c r="N23" i="7"/>
  <c r="N18" i="7"/>
  <c r="N17" i="7"/>
  <c r="L7" i="7"/>
  <c r="L9" i="7" s="1"/>
  <c r="N36" i="7"/>
  <c r="M8" i="7"/>
  <c r="M9" i="7"/>
  <c r="P29" i="7"/>
  <c r="P31" i="7"/>
  <c r="P19" i="7"/>
  <c r="P27" i="7"/>
  <c r="P28" i="7"/>
  <c r="P26" i="7"/>
  <c r="P35" i="7"/>
  <c r="P18" i="7"/>
  <c r="P21" i="7"/>
  <c r="P23" i="7"/>
  <c r="P20" i="7"/>
  <c r="P30" i="7"/>
  <c r="P32" i="7"/>
  <c r="P33" i="7"/>
  <c r="P25" i="7"/>
  <c r="N27" i="7"/>
  <c r="N26" i="7"/>
  <c r="N29" i="7"/>
  <c r="N22" i="7"/>
  <c r="N25" i="7"/>
  <c r="N20" i="7"/>
  <c r="N21" i="7"/>
  <c r="N28" i="7"/>
  <c r="N24" i="7"/>
  <c r="N35" i="7"/>
  <c r="N33" i="7"/>
  <c r="P24" i="7"/>
  <c r="P34" i="7"/>
  <c r="P22" i="7"/>
  <c r="N30" i="7"/>
  <c r="N19" i="7"/>
  <c r="P17" i="7"/>
  <c r="L8" i="7" l="1"/>
</calcChain>
</file>

<file path=xl/sharedStrings.xml><?xml version="1.0" encoding="utf-8"?>
<sst xmlns="http://schemas.openxmlformats.org/spreadsheetml/2006/main" count="982" uniqueCount="500">
  <si>
    <t>LGBCE Review Officer</t>
  </si>
  <si>
    <t>Name:</t>
  </si>
  <si>
    <t>Tom Rutherford</t>
  </si>
  <si>
    <t>Email:</t>
  </si>
  <si>
    <t>Tom.Rutherford@lgbce.org.uk</t>
  </si>
  <si>
    <t>Telephone:</t>
  </si>
  <si>
    <t>Address:</t>
  </si>
  <si>
    <t>The Local Government Boundary Commission for England, 1st Floor, Windsor House, SW1H 0TL</t>
  </si>
  <si>
    <t>Council Contact</t>
  </si>
  <si>
    <t>How do I enter my electorate data?</t>
  </si>
  <si>
    <t>1:</t>
  </si>
  <si>
    <t xml:space="preserve">Type in all your data, by polling district, in sheet "Electoral data".  Use the left-hand table, which is columns B to I. 
</t>
  </si>
  <si>
    <t>2:</t>
  </si>
  <si>
    <t xml:space="preserve">It's important that every polling district is listed separately.  Use your polling district code to identify polling districts in column B.  If you have another description, or something else that you think would be helpful in order to identify the area, put this is column C.
</t>
  </si>
  <si>
    <t>3:</t>
  </si>
  <si>
    <t xml:space="preserve">If the polling district is in a parish, fill in the columns for parish (column D) and parish ward (column E).  If there are no parish wards in the parish, or the polling district is in an unparished area, leave this blank.
</t>
  </si>
  <si>
    <t>4:</t>
  </si>
  <si>
    <t xml:space="preserve">If the polling district is in a parish which is part of a joint or grouped parish council, fill in the name of this group in column F.  Make sure that this column is filled in for all parishes in the group.
</t>
  </si>
  <si>
    <t>5:</t>
  </si>
  <si>
    <t xml:space="preserve">Fill in the existing ward name in column G.
</t>
  </si>
  <si>
    <t>6:</t>
  </si>
  <si>
    <t xml:space="preserve">Enter the current electorate figures for each polling district. Then enter the figures which are predicted for five years.  Although we recognise that you will be using a particular formula or method to work out these projections, make sure that the figures are rounded to a whole number before entering them in the spreadsheet.  All polling districts should contain an approximate number of whole electors rather than fractions of electors.  We work out the predicted electorate of the parishes, district wards and county divisions by building up from polling districts.
</t>
  </si>
  <si>
    <t>How do I check my data?</t>
  </si>
  <si>
    <t xml:space="preserve">If you would like to check your data, use the table on the right.  Above the right-hand table is a box called "Check my data".  This shows you the total number of electors in all the polling districts.  If this isn't right then there is a mistake in the left-hand table.
</t>
  </si>
  <si>
    <t xml:space="preserve">Once you have entered all the electoral data in columms B to I, then put in the names of the wards in column K.  The spreadsheet will match what you type in column K to what you put in column G.  It will add up the electorates of the polling districts in each ward. 
</t>
  </si>
  <si>
    <t xml:space="preserve">In column L enter the number of councillors for each ward.  Once all the numbers are entered, you will be able to see whether the ward is over-represented or under-represented, and by what percentage.  (This will only work when the number of councillors has been filled in for all wards.)
</t>
  </si>
  <si>
    <t>Electoral data</t>
  </si>
  <si>
    <t xml:space="preserve">Check your data </t>
  </si>
  <si>
    <r>
      <t>Using this sheet:</t>
    </r>
    <r>
      <rPr>
        <sz val="12"/>
        <rFont val="Arial"/>
        <family val="2"/>
      </rPr>
      <t xml:space="preserve">
Fill in the cells for each polling district.  Please make sure that the names of each parish, parish ward and district ward are correct and consistant.  Check your data in the cells to the right.</t>
    </r>
  </si>
  <si>
    <t>Number of councillors:</t>
  </si>
  <si>
    <t>Overall electorate:</t>
  </si>
  <si>
    <t>Average electorate per cllr:</t>
  </si>
  <si>
    <t>Scroll left to see the first table</t>
  </si>
  <si>
    <t>What is the polling district code?</t>
  </si>
  <si>
    <t>Is there any other description you use for this area?</t>
  </si>
  <si>
    <t>Is this polling district contained in a parish?  If not, leave this cell blank.</t>
  </si>
  <si>
    <t>What ward is this polling district in?</t>
  </si>
  <si>
    <t>What is the current electorate?</t>
  </si>
  <si>
    <t>What is the predicted electorate?</t>
  </si>
  <si>
    <t>Fill in the name of each ward once</t>
  </si>
  <si>
    <t>Fill in the number of councillors per ward</t>
  </si>
  <si>
    <t>These cells will show you the electorate and variance.  They change depending what you enter in the table to the left.</t>
  </si>
  <si>
    <t>Polling district</t>
  </si>
  <si>
    <t>Description of area</t>
  </si>
  <si>
    <t>Parish</t>
  </si>
  <si>
    <t>Existing ward</t>
  </si>
  <si>
    <t>Electorate 2023</t>
  </si>
  <si>
    <t>Electorate 2029</t>
  </si>
  <si>
    <t>Number of cllrs per ward</t>
  </si>
  <si>
    <t>Variance 2029</t>
  </si>
  <si>
    <t>EX1</t>
  </si>
  <si>
    <t>Example 1</t>
  </si>
  <si>
    <t>Little Example</t>
  </si>
  <si>
    <t>Little and Even Littler</t>
  </si>
  <si>
    <t>Example</t>
  </si>
  <si>
    <t>Bletchley East</t>
  </si>
  <si>
    <t>EX2</t>
  </si>
  <si>
    <t>Example 2</t>
  </si>
  <si>
    <t>Even Littler Example</t>
  </si>
  <si>
    <t>Bletchely Park</t>
  </si>
  <si>
    <t>EX3</t>
  </si>
  <si>
    <t>Example 3</t>
  </si>
  <si>
    <t>Medium Example</t>
  </si>
  <si>
    <t>Bletchley West</t>
  </si>
  <si>
    <t>EX4</t>
  </si>
  <si>
    <t>Example 4</t>
  </si>
  <si>
    <t>Big Example</t>
  </si>
  <si>
    <t>Big Example East</t>
  </si>
  <si>
    <t>Bradwell</t>
  </si>
  <si>
    <t>EX5</t>
  </si>
  <si>
    <t>Example 5</t>
  </si>
  <si>
    <t>Big Example West</t>
  </si>
  <si>
    <t>Broughton</t>
  </si>
  <si>
    <t>Campbell Park &amp; Old Woughton</t>
  </si>
  <si>
    <t>AA</t>
  </si>
  <si>
    <t>Central Milton Keynes</t>
  </si>
  <si>
    <t>AB</t>
  </si>
  <si>
    <t>Danesborough &amp; Walton</t>
  </si>
  <si>
    <t>AC</t>
  </si>
  <si>
    <t>Loughton &amp; Shenley</t>
  </si>
  <si>
    <t>AD</t>
  </si>
  <si>
    <t>Monkston</t>
  </si>
  <si>
    <t>AE</t>
  </si>
  <si>
    <t>Newport Pagnell North &amp; Hanslope</t>
  </si>
  <si>
    <t>AF</t>
  </si>
  <si>
    <t>Newport Pagnell South</t>
  </si>
  <si>
    <t>AG</t>
  </si>
  <si>
    <t>Olney</t>
  </si>
  <si>
    <t>AH</t>
  </si>
  <si>
    <t>Shenley Brook End</t>
  </si>
  <si>
    <t>AI</t>
  </si>
  <si>
    <t>Stantonbury</t>
  </si>
  <si>
    <t>BA</t>
  </si>
  <si>
    <t>West Bletchley</t>
  </si>
  <si>
    <t>Stony Stratford</t>
  </si>
  <si>
    <t>BB</t>
  </si>
  <si>
    <t>Tattenhoe</t>
  </si>
  <si>
    <t>BC</t>
  </si>
  <si>
    <t>Wolverton</t>
  </si>
  <si>
    <t>BD</t>
  </si>
  <si>
    <t>Woughton &amp; Fishermead</t>
  </si>
  <si>
    <t>BE</t>
  </si>
  <si>
    <t>BF</t>
  </si>
  <si>
    <t>BG</t>
  </si>
  <si>
    <t>BH</t>
  </si>
  <si>
    <t>CA</t>
  </si>
  <si>
    <t>CB</t>
  </si>
  <si>
    <t>CC</t>
  </si>
  <si>
    <t>CD</t>
  </si>
  <si>
    <t>CE</t>
  </si>
  <si>
    <t>CF</t>
  </si>
  <si>
    <t>DA</t>
  </si>
  <si>
    <t>DB</t>
  </si>
  <si>
    <t>DC</t>
  </si>
  <si>
    <t>Abbey Hill</t>
  </si>
  <si>
    <t>DD</t>
  </si>
  <si>
    <t>Wolverton &amp; Greenleys</t>
  </si>
  <si>
    <t>DE</t>
  </si>
  <si>
    <t>EA</t>
  </si>
  <si>
    <t>Campbell Park</t>
  </si>
  <si>
    <t>EB</t>
  </si>
  <si>
    <t>Great Linford</t>
  </si>
  <si>
    <t>EC</t>
  </si>
  <si>
    <t>Milton Keynes</t>
  </si>
  <si>
    <t>ED</t>
  </si>
  <si>
    <t>EE</t>
  </si>
  <si>
    <t>EF</t>
  </si>
  <si>
    <t>EG</t>
  </si>
  <si>
    <t>FA</t>
  </si>
  <si>
    <t>Simpson &amp; Ashland</t>
  </si>
  <si>
    <t>FB</t>
  </si>
  <si>
    <t>FC</t>
  </si>
  <si>
    <t>FD</t>
  </si>
  <si>
    <t>FE</t>
  </si>
  <si>
    <t>FF</t>
  </si>
  <si>
    <t>FG</t>
  </si>
  <si>
    <t>FH</t>
  </si>
  <si>
    <t>FI</t>
  </si>
  <si>
    <t>FJ</t>
  </si>
  <si>
    <t>Old Woughton</t>
  </si>
  <si>
    <t>FK</t>
  </si>
  <si>
    <t>FL</t>
  </si>
  <si>
    <t>FM</t>
  </si>
  <si>
    <t>GA</t>
  </si>
  <si>
    <t>GB</t>
  </si>
  <si>
    <t>GC</t>
  </si>
  <si>
    <t>GD</t>
  </si>
  <si>
    <t>GE</t>
  </si>
  <si>
    <t>HA</t>
  </si>
  <si>
    <t>Bow Brickhill</t>
  </si>
  <si>
    <t>HB</t>
  </si>
  <si>
    <t>Little Brickhill</t>
  </si>
  <si>
    <t>HC</t>
  </si>
  <si>
    <t>Wavendon</t>
  </si>
  <si>
    <t>HD</t>
  </si>
  <si>
    <t>Woburn Sands</t>
  </si>
  <si>
    <t>HE</t>
  </si>
  <si>
    <t>HF</t>
  </si>
  <si>
    <t>Walton</t>
  </si>
  <si>
    <t>HG</t>
  </si>
  <si>
    <t>HH</t>
  </si>
  <si>
    <t>HI</t>
  </si>
  <si>
    <t>IA</t>
  </si>
  <si>
    <t>Loughton &amp; Great Holm</t>
  </si>
  <si>
    <t>IB</t>
  </si>
  <si>
    <t>IC</t>
  </si>
  <si>
    <t>Shenley Church End</t>
  </si>
  <si>
    <t>ID</t>
  </si>
  <si>
    <t>IE</t>
  </si>
  <si>
    <t>IF</t>
  </si>
  <si>
    <t>JA</t>
  </si>
  <si>
    <t>Kents Hill, Monkston &amp; Brinklow</t>
  </si>
  <si>
    <t>JB</t>
  </si>
  <si>
    <t>JC</t>
  </si>
  <si>
    <t>JD</t>
  </si>
  <si>
    <t>KA</t>
  </si>
  <si>
    <t>Newport Pagnell</t>
  </si>
  <si>
    <t>KB</t>
  </si>
  <si>
    <t>Castlethorpe</t>
  </si>
  <si>
    <t>KC</t>
  </si>
  <si>
    <t>Hanslope</t>
  </si>
  <si>
    <t>KD</t>
  </si>
  <si>
    <t>Haversham-cum- Little Linford</t>
  </si>
  <si>
    <t>KE</t>
  </si>
  <si>
    <t>KF</t>
  </si>
  <si>
    <t>KG</t>
  </si>
  <si>
    <t>Gayhurst</t>
  </si>
  <si>
    <t>KH</t>
  </si>
  <si>
    <t>Stoke Godlington</t>
  </si>
  <si>
    <t>LA</t>
  </si>
  <si>
    <t>LB</t>
  </si>
  <si>
    <t>LC</t>
  </si>
  <si>
    <t>LD</t>
  </si>
  <si>
    <t>LE</t>
  </si>
  <si>
    <t>MA</t>
  </si>
  <si>
    <t>MB</t>
  </si>
  <si>
    <t>MC</t>
  </si>
  <si>
    <t>Weston Underwood</t>
  </si>
  <si>
    <t>MD</t>
  </si>
  <si>
    <t>Ravenstone</t>
  </si>
  <si>
    <t>ME</t>
  </si>
  <si>
    <t>Cold Brayfield</t>
  </si>
  <si>
    <t>MF</t>
  </si>
  <si>
    <t>Lavendon</t>
  </si>
  <si>
    <t>MG</t>
  </si>
  <si>
    <t>Clifton Reynes</t>
  </si>
  <si>
    <t>MH</t>
  </si>
  <si>
    <t>Newton Blossomville</t>
  </si>
  <si>
    <t>MI</t>
  </si>
  <si>
    <t>Warrington</t>
  </si>
  <si>
    <t>MJ</t>
  </si>
  <si>
    <t>Moulsoe</t>
  </si>
  <si>
    <t>MK</t>
  </si>
  <si>
    <t>Chicheley</t>
  </si>
  <si>
    <t>ML</t>
  </si>
  <si>
    <t>Lathbury</t>
  </si>
  <si>
    <t>MM</t>
  </si>
  <si>
    <t>North Crawley</t>
  </si>
  <si>
    <t>MN</t>
  </si>
  <si>
    <t>Sherington</t>
  </si>
  <si>
    <t>MO</t>
  </si>
  <si>
    <t>Emberton</t>
  </si>
  <si>
    <t>MP</t>
  </si>
  <si>
    <t>Astwood</t>
  </si>
  <si>
    <t>MQ</t>
  </si>
  <si>
    <t>Hardmead</t>
  </si>
  <si>
    <t>MR</t>
  </si>
  <si>
    <t>Tyringham &amp; Filgrave</t>
  </si>
  <si>
    <t>NA</t>
  </si>
  <si>
    <t>NB</t>
  </si>
  <si>
    <t>NC</t>
  </si>
  <si>
    <t>ND</t>
  </si>
  <si>
    <t>OA</t>
  </si>
  <si>
    <t>OB</t>
  </si>
  <si>
    <t>OC</t>
  </si>
  <si>
    <t>OD</t>
  </si>
  <si>
    <t>OE</t>
  </si>
  <si>
    <t>OF</t>
  </si>
  <si>
    <t>OG</t>
  </si>
  <si>
    <t>OH</t>
  </si>
  <si>
    <t>PA</t>
  </si>
  <si>
    <t>PB</t>
  </si>
  <si>
    <t>Calverton</t>
  </si>
  <si>
    <t>PC</t>
  </si>
  <si>
    <t>PD</t>
  </si>
  <si>
    <t>PE</t>
  </si>
  <si>
    <t>PF</t>
  </si>
  <si>
    <t>PG</t>
  </si>
  <si>
    <t>PH</t>
  </si>
  <si>
    <t>Fairfields</t>
  </si>
  <si>
    <t>PI</t>
  </si>
  <si>
    <t>Whitehouse</t>
  </si>
  <si>
    <t>QA</t>
  </si>
  <si>
    <t>QB</t>
  </si>
  <si>
    <t>QC</t>
  </si>
  <si>
    <t>QD</t>
  </si>
  <si>
    <t>QE</t>
  </si>
  <si>
    <t>RA</t>
  </si>
  <si>
    <t>RB</t>
  </si>
  <si>
    <t>RC</t>
  </si>
  <si>
    <t>RD</t>
  </si>
  <si>
    <t>RE</t>
  </si>
  <si>
    <t>RF</t>
  </si>
  <si>
    <t>New Bradwell</t>
  </si>
  <si>
    <t>SA</t>
  </si>
  <si>
    <t>SB</t>
  </si>
  <si>
    <t>Woughton on the Green</t>
  </si>
  <si>
    <t>SC</t>
  </si>
  <si>
    <t>SD</t>
  </si>
  <si>
    <t>SE</t>
  </si>
  <si>
    <t>SF</t>
  </si>
  <si>
    <t>SG</t>
  </si>
  <si>
    <t>SH</t>
  </si>
  <si>
    <t>AA - Leon</t>
  </si>
  <si>
    <t>AB - Water Eaton</t>
  </si>
  <si>
    <t>AC - Fenny Stratford</t>
  </si>
  <si>
    <t>AD - Manor North &amp; Eaton Leys</t>
  </si>
  <si>
    <t>AE - Eaton North</t>
  </si>
  <si>
    <t>AF - Eaton South</t>
  </si>
  <si>
    <t>AG - Manor South</t>
  </si>
  <si>
    <t>AH - Eaton North East</t>
  </si>
  <si>
    <t>AI - Newton Leys</t>
  </si>
  <si>
    <t>BA - Church Green</t>
  </si>
  <si>
    <t>BB - Denbigh Saints</t>
  </si>
  <si>
    <t>BC - Denbigh Poets</t>
  </si>
  <si>
    <t>BD - Central Bletchley</t>
  </si>
  <si>
    <t>BE - Granby</t>
  </si>
  <si>
    <t>BF - Castles</t>
  </si>
  <si>
    <t>BG - Fairways</t>
  </si>
  <si>
    <t>BH - Racecourses</t>
  </si>
  <si>
    <t>CA - Scots</t>
  </si>
  <si>
    <t>CB - Counties</t>
  </si>
  <si>
    <t>CC - Abbeys</t>
  </si>
  <si>
    <t>CD - Emerson Valley South</t>
  </si>
  <si>
    <t>CE - Furzton South</t>
  </si>
  <si>
    <t>CF - Rivers</t>
  </si>
  <si>
    <t>DA - Bradwell</t>
  </si>
  <si>
    <t>DB - Heelands</t>
  </si>
  <si>
    <t>DC - Two Mile Ash</t>
  </si>
  <si>
    <t>DD - Hodge Lea</t>
  </si>
  <si>
    <t>DE - Stacey Bushes</t>
  </si>
  <si>
    <t>EA - Willen</t>
  </si>
  <si>
    <t>EB - Willen Park South</t>
  </si>
  <si>
    <t>EC - Broughton</t>
  </si>
  <si>
    <t>ED - Milton Keynes Village and Middleton</t>
  </si>
  <si>
    <t>EE - Oakgrove</t>
  </si>
  <si>
    <t>EF - Broughton Gate</t>
  </si>
  <si>
    <t>EG - Brooklands</t>
  </si>
  <si>
    <t>FA - Simpson</t>
  </si>
  <si>
    <t>FB - Ashland</t>
  </si>
  <si>
    <t>FC - Woolstone</t>
  </si>
  <si>
    <t>FD - Springfield</t>
  </si>
  <si>
    <t>FE - Bolbeck Park and Pennyland</t>
  </si>
  <si>
    <t>FF - Downs Barn</t>
  </si>
  <si>
    <t>FG - Downhead Park</t>
  </si>
  <si>
    <t>FH - Willen Park North</t>
  </si>
  <si>
    <t>FI - Campbell Park</t>
  </si>
  <si>
    <t>FJ - Woughton on the Green North</t>
  </si>
  <si>
    <t>FK - Passmore</t>
  </si>
  <si>
    <t>FL - Woughton Park</t>
  </si>
  <si>
    <t>FM - Woughton on the Green South</t>
  </si>
  <si>
    <t>GA - Bradwell Common</t>
  </si>
  <si>
    <t>GB - Conniburrow</t>
  </si>
  <si>
    <t>GC - Oldbrook</t>
  </si>
  <si>
    <t>GD - Central Milton Keynes East</t>
  </si>
  <si>
    <t>GE - Central Milton Keynes West</t>
  </si>
  <si>
    <t>HA - Bow Brickhill</t>
  </si>
  <si>
    <t>HB - Little Brickhill</t>
  </si>
  <si>
    <t>HC - Wavendon</t>
  </si>
  <si>
    <t>HD - Woburn Sands South</t>
  </si>
  <si>
    <t>HE - Woburn Sands North</t>
  </si>
  <si>
    <t>HF - Wavendon Gate</t>
  </si>
  <si>
    <t>HG - Browns Wood and Old Farm Park</t>
  </si>
  <si>
    <t>HH - Caldecotte</t>
  </si>
  <si>
    <t>HI - Wavendon Farm</t>
  </si>
  <si>
    <t>IA - Loughton</t>
  </si>
  <si>
    <t>IB - Great Holm</t>
  </si>
  <si>
    <t>IC - Shenley Church End</t>
  </si>
  <si>
    <t>ID - Grange Farm</t>
  </si>
  <si>
    <t>IE - Medbourne and Oakhill</t>
  </si>
  <si>
    <t>IF - Shenley Wood Village</t>
  </si>
  <si>
    <t>JA - Monkston</t>
  </si>
  <si>
    <t>JB - Monkston Park</t>
  </si>
  <si>
    <t>JC - Walnut Tree and Walton</t>
  </si>
  <si>
    <t>JD - Kents Hill</t>
  </si>
  <si>
    <t>KA - Newport Pagnell Central</t>
  </si>
  <si>
    <t>KB - Castlethorpe</t>
  </si>
  <si>
    <t>KC - Hanslope</t>
  </si>
  <si>
    <t>KD - Haversham</t>
  </si>
  <si>
    <t>KE - Redhouse Park</t>
  </si>
  <si>
    <t>KF - Newport Pagnell West</t>
  </si>
  <si>
    <t>KG - Gayhurst</t>
  </si>
  <si>
    <t>KH - Stoke Goldington</t>
  </si>
  <si>
    <t>LA - Giffard Park and Blakelands</t>
  </si>
  <si>
    <t>LB - Blakelands North</t>
  </si>
  <si>
    <t>LC - Newport Pagnell Green Park</t>
  </si>
  <si>
    <t>LD - Newport Pagnell Tickford</t>
  </si>
  <si>
    <t>LE - Newport Pagnell Cedars</t>
  </si>
  <si>
    <t>MA - Olney West</t>
  </si>
  <si>
    <t>MB - Olney East</t>
  </si>
  <si>
    <t>MC - Weston Underwood</t>
  </si>
  <si>
    <t>MD - Ravenstone</t>
  </si>
  <si>
    <t>ME - Cold Brayfield</t>
  </si>
  <si>
    <t>MF - Lavendon</t>
  </si>
  <si>
    <t>MG - Clifton Reynes</t>
  </si>
  <si>
    <t>MH - Newton Blossomville</t>
  </si>
  <si>
    <t>MI - Warrington</t>
  </si>
  <si>
    <t>MJ - Moulsoe</t>
  </si>
  <si>
    <t>MK - Chicheley</t>
  </si>
  <si>
    <t>ML - Lathbury</t>
  </si>
  <si>
    <t>MM - North Crawley</t>
  </si>
  <si>
    <t>MN - Sherington</t>
  </si>
  <si>
    <t>MO - Emberton</t>
  </si>
  <si>
    <t>MP - Astwood</t>
  </si>
  <si>
    <t>MQ - Hardmead</t>
  </si>
  <si>
    <t>MR - Tyringham &amp; Filgrave</t>
  </si>
  <si>
    <t>NA - Emerson Valley North</t>
  </si>
  <si>
    <t>NB - Shenley Lodge</t>
  </si>
  <si>
    <t>NC - Furzton North</t>
  </si>
  <si>
    <t>ND - Shenley Brook End</t>
  </si>
  <si>
    <t>OA - Oakridge Park</t>
  </si>
  <si>
    <t>OB - Great Linford</t>
  </si>
  <si>
    <t>OC - Neath Hill</t>
  </si>
  <si>
    <t>OD - Bancroft</t>
  </si>
  <si>
    <t>OE - Bradville West</t>
  </si>
  <si>
    <t>OF - Stantonbury East</t>
  </si>
  <si>
    <t>OG - Stantonbury West</t>
  </si>
  <si>
    <t>OH - Bradville East</t>
  </si>
  <si>
    <t>PA - Crownhill</t>
  </si>
  <si>
    <t>PB - Calverton</t>
  </si>
  <si>
    <t>PC - Stony Stratford North</t>
  </si>
  <si>
    <t>PD - Stony Stratford South East</t>
  </si>
  <si>
    <t>PE - Stony Stratford South West</t>
  </si>
  <si>
    <t>PF - Galley Hill</t>
  </si>
  <si>
    <t>PG - Fullers Slade</t>
  </si>
  <si>
    <t>PH - Fairfields</t>
  </si>
  <si>
    <t>PI - Whitehouse</t>
  </si>
  <si>
    <t>QA - Tattenhoe</t>
  </si>
  <si>
    <t>QB - Westcroft</t>
  </si>
  <si>
    <t>QC - Kingsmead</t>
  </si>
  <si>
    <t>QD - Oxley Park</t>
  </si>
  <si>
    <t>QE - Tattenhoe Park</t>
  </si>
  <si>
    <t>RA - Bancroft Park and Bluebridge</t>
  </si>
  <si>
    <t>RB - Wolverton West</t>
  </si>
  <si>
    <t>RC - Wolverton Mill</t>
  </si>
  <si>
    <t>RD - Wolverton East</t>
  </si>
  <si>
    <t>RE - Greenleys</t>
  </si>
  <si>
    <t>RF - New Bradwell</t>
  </si>
  <si>
    <t>SA - Fishermead</t>
  </si>
  <si>
    <t>SB - Peartree Bridge</t>
  </si>
  <si>
    <t>SC - Netherfield</t>
  </si>
  <si>
    <t>SD - Beanhill</t>
  </si>
  <si>
    <t>SE - Tinkers Bridge</t>
  </si>
  <si>
    <t>SF - Eaglestone</t>
  </si>
  <si>
    <t>SG - Coffee Hall</t>
  </si>
  <si>
    <t>SH - Leadenhall</t>
  </si>
  <si>
    <t>Average electorate per ward</t>
  </si>
  <si>
    <t>Max electorate (+10%)</t>
  </si>
  <si>
    <t>Min electorate (-10%)</t>
  </si>
  <si>
    <t>Parish Council</t>
  </si>
  <si>
    <t>2023 electorate</t>
  </si>
  <si>
    <t>Forecast 2029 electorate</t>
  </si>
  <si>
    <t>Name of proposed ward</t>
  </si>
  <si>
    <t>Estates covered</t>
  </si>
  <si>
    <t>2029 electorate</t>
  </si>
  <si>
    <t>Bancroft, Bancroft Park, Blue Bridge, Bradwell, Bradwell Abbey, Bradwell Common, Heelands, Rooksley, Two Mile Ash, Wymbush</t>
  </si>
  <si>
    <t>Newport Pagnell Central, Newport Pagnell West, Newport Pagnell Green Park, Newport Pagnell Tickford, Newport Pagnell Cedars</t>
  </si>
  <si>
    <t>Notes</t>
  </si>
  <si>
    <t>Bletchley Park</t>
  </si>
  <si>
    <t>Bow Brickhill, Little Brickhill, Wavendon, Woburn Sands South, Woburn Sands North, Browns Wood and Old Farm Park, Wavendon Gate</t>
  </si>
  <si>
    <t>Brooklands and Wavendon Farm</t>
  </si>
  <si>
    <t>Brooklands, Broughton Gate, Wavendon Farm</t>
  </si>
  <si>
    <t>Danesborough</t>
  </si>
  <si>
    <t>Walton and Old Woughton</t>
  </si>
  <si>
    <t>Broughton, Milton Keynes Village and Middleton, Oakgrove, Monkston, Monkston Park, Kents Hill</t>
  </si>
  <si>
    <t>Walnut Tree and Walton, Caldecotte, Simpson, Ashland, Woughton Park, Passmore, Woughton on the Green South, Woughton on the Green North, Woolstone, Springfield, Peartree Bridge, Tinkers Bridge</t>
  </si>
  <si>
    <t>Fishermead, Leadenhall, Coffee Hall, Netherfield, Beanhill</t>
  </si>
  <si>
    <t>CMK, Campbell Park, Oldbrook</t>
  </si>
  <si>
    <t>Willen and Conniburrow</t>
  </si>
  <si>
    <t>Great Linford, Neath Hill, Redhouse Park, Blakelands North, Stantonbury East, Stantonbury West, Oakridge Park, Bradville East, Bradville West</t>
  </si>
  <si>
    <t>As currently minus Ravenstone, Lathbury and Tyringham and Filgrave</t>
  </si>
  <si>
    <t>Stony Stratford and Hanslope</t>
  </si>
  <si>
    <t>Whitehouse and Fairfields</t>
  </si>
  <si>
    <t>Whitehouse, Fairfields, Fullers Slade, Crownhill</t>
  </si>
  <si>
    <t>Wolverton West, Wolverton East, New Bradwell, Greenleys, Hodge Lea, Stacey Bushes</t>
  </si>
  <si>
    <t>As currently</t>
  </si>
  <si>
    <t>Loughton and Shenley</t>
  </si>
  <si>
    <t>Parish commentary</t>
  </si>
  <si>
    <t>Respects all parish council boundaries</t>
  </si>
  <si>
    <t>Respects parish council boundaries except Wolverton Mill (Wolverton &amp; Greenleys) included and Fullers Slade (Stony Stratford) excluded</t>
  </si>
  <si>
    <t>Current Newport North minus Newport plus villages from Olney plus Stony Stratford plus Galley Hill plus Calverton plus Wolverton Mill</t>
  </si>
  <si>
    <t>Impossible to respect parish boundaries here - Fullers Slade (Stony Stratford) and Crownhill (Shenley Church End) included</t>
  </si>
  <si>
    <t>Includes the whole of Wolverton and Greenleys Parish Council with the exception of Wolverton Mill</t>
  </si>
  <si>
    <t>Continues to respect parish council boundaries as far as possible: Loughton &amp; Great Holm all in the ward, Shenley Church End except Crowhill (Whitehouse and Fairfields) and Oxley Park (Tattenhoe)</t>
  </si>
  <si>
    <t>Plus Bradwell Common, Bancroft, Blue Bridge and Bancroft Park
Minus Stacey Bushes and Hodge Lea</t>
  </si>
  <si>
    <t>Plus Campbell Park
Minus Bradwell Common and Conniburriw</t>
  </si>
  <si>
    <t>Newport Pagnell South
Plus Newport Pagnell Central and Newport Pagnell West
Minus Giffard Park and Blakelands and Blakelands North</t>
  </si>
  <si>
    <t>Minus Wavendon Farm and Caldecotte</t>
  </si>
  <si>
    <t>New ward</t>
  </si>
  <si>
    <t>New ward formed from bits of Broughton and Danesborough and Walton</t>
  </si>
  <si>
    <t>Monkston and Broughton</t>
  </si>
  <si>
    <t>Plus Broughton, Milton Keynes Village, Middleton and Oakgrove.
Minus Walnut Tree and Walton</t>
  </si>
  <si>
    <t>Successor to Campbell Park Ward
Plus Walnut Tree and Walton, Caldecotte, Tinkers Bridge and Tinkers Bridge
Minus Campbell Park, Downs Barn, Downhead Park, Willen Park North, Bolbeck Park and Pennylands</t>
  </si>
  <si>
    <t>Minus Tinkers Bridge and Peartree Bridge</t>
  </si>
  <si>
    <t>Stantonbury and Great Linford</t>
  </si>
  <si>
    <t>Minus Ravenstone, Lathbury and Tyringham &amp; Filgrave</t>
  </si>
  <si>
    <t>New ward - all parts currently in Stony Stratford ward</t>
  </si>
  <si>
    <t>Plus Stacey Bushes and Hodge Lea
Minus Bancroft Park &amp; Blue Bridge and Wolverton Mill</t>
  </si>
  <si>
    <t>No change</t>
  </si>
  <si>
    <t>Plus Castles and Fairways
Minus Furzton South and Emerson Valley South</t>
  </si>
  <si>
    <t>Plus Furzton South and Emerson Valley South</t>
  </si>
  <si>
    <t>Castles, Fairways, Scots, Counties, Abbeys, Rivers</t>
  </si>
  <si>
    <t>As currently plus Furzton South and Emerson Valley South</t>
  </si>
  <si>
    <t>Plus Fenny Stratford and Leon
Minus Castles and Fairways</t>
  </si>
  <si>
    <t>Minus Fenny Stratford and Leon</t>
  </si>
  <si>
    <t>Proposed ward</t>
  </si>
  <si>
    <t>Central Mlton Keynes</t>
  </si>
  <si>
    <t>Merger of Stony Stratford and Newport North &amp; Hanslope
Plus Wolverton Mill, Lathbury, Tyringham &amp; Filgrave and Ravenstone
Minus Fairfields, Fullers Slade, Whitehouse, Crownhill, Newport West, Newport Central and Redhouse Park</t>
  </si>
  <si>
    <t>Bletchley &amp; Fenny Stratford</t>
  </si>
  <si>
    <t>Plus Redhouse Park
Minus Bancroft</t>
  </si>
  <si>
    <t>Conniburrow, Downs Barn, Downhead Park, Willen Park South, Willen Park North, Willen, Bolbeck Park and Pennylands, Giffard Park and Blakelands and Blakelands North</t>
  </si>
  <si>
    <t>Bradwell and Abbey Hill</t>
  </si>
  <si>
    <t>Variance 2023</t>
  </si>
  <si>
    <t>Bradwell civil parish and Abbey Hill civil parish contained within a single council ward.
Enables the two estaes within the Wolverton and Greenleys Town Council to be united with other estates within that area.
Joins Bancroft Park and Blue Bridge with another estate within the Stantonbury civil parish area</t>
  </si>
  <si>
    <t>Unites the two estates within the Central Milton Keynes Town Council area.</t>
  </si>
  <si>
    <t>United the Newport Pagnell Town Council area</t>
  </si>
  <si>
    <t>All voting districts continue to be in the Bletchley and Fenny Stratford Town Council area, which is too big to become a ward in its own right</t>
  </si>
  <si>
    <t>Impossible to not cross town council boundaries given population sizes but it the ward has become closer to matching the Bletchley and Fenny Stratford Town Council area</t>
  </si>
  <si>
    <t>Impossible to not cross town council boundaries given population sizes but it has become closer to matching the West Bletchley Town Council area. It also avoids Furzton and Emerson Valley each being split between two city council wards.</t>
  </si>
  <si>
    <t>The Wavendon civil parish area is split though it seems likely that a new community council will ultimately be created for the new estates in Wavendon Farm.
Walton Community Council is somewhat more spit though Caldecotte fits well with Walton and Walnut Tree in any case.</t>
  </si>
  <si>
    <t>Broughton &amp; Milton Keynes civil parish is split but this is inevitable given populatin growth</t>
  </si>
  <si>
    <t>Retains the integrity of the Kents Hill and Monkston civil parish area</t>
  </si>
  <si>
    <t>Retains integrity of Old Woughton Parish Council and continues to keep it separate from residential estates (which caused an isssue last time) while having a more sensible ward geographically than the current Campbell Park</t>
  </si>
  <si>
    <t>Similar to now in terms of integrity of the Woughton Community Council boundaries though lost Peartree Bridge and Tinkers Bridge to achieve 2029 population target</t>
  </si>
  <si>
    <t>All areas in this ward are in the Great Linford civil parish area except for Willen (Campbell Park)</t>
  </si>
  <si>
    <t xml:space="preserve">Inevitably includes parts of Great Linford civil parish and Stantonbury civil parish due to the size of Great Linford Parish </t>
  </si>
  <si>
    <t>Continues to respect Shenley Brook End and Tattenhoe civil parish boundaries.Unites Emerson Valley and Furzton which are currently each split in half across city ward boundaries</t>
  </si>
  <si>
    <t xml:space="preserve">Continues to respect Shenley Brook End and Tattenhoe civil parish boundaries.with exception of inclusion of Oxley Park (Shenley Church End). </t>
  </si>
  <si>
    <t>Manor North and Eaton Leys, Eaton North, Eaton South, Manor South, Eaton North East, Newton Leys</t>
  </si>
  <si>
    <t>Fenny Stratford, Church Green, Denbigh Saints, Denbigh Poets, Granby, Leon, Racecourses, Water Eaton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</si>
</sst>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5" formatCode="&quot;£&quot;#,##0;\-&quot;£&quot;#,##0"/>
  </numFmts>
  <fonts count="35" x14ac:knownFonts="1">
    <font>
      <sz val="12"/>
      <name val="Arial"/>
    </font>
    <font>
      <sz val="8"/>
      <name val="Times New Roman"/>
      <family val="1"/>
    </font>
    <font>
      <b/>
      <sz val="12"/>
      <name val="Arial"/>
      <family val="2"/>
    </font>
    <font>
      <sz val="12"/>
      <name val="Arial"/>
      <family val="2"/>
    </font>
    <font>
      <b/>
      <sz val="12"/>
      <name val="Arial"/>
      <family val="2"/>
    </font>
    <font>
      <sz val="8"/>
      <name val="Arial"/>
      <family val="2"/>
    </font>
    <font>
      <i/>
      <sz val="10"/>
      <name val="Arial"/>
      <family val="2"/>
    </font>
    <font>
      <b/>
      <sz val="14"/>
      <name val="Arial"/>
      <family val="2"/>
    </font>
    <font>
      <i/>
      <sz val="12"/>
      <color indexed="53"/>
      <name val="Arial"/>
      <family val="2"/>
    </font>
    <font>
      <b/>
      <i/>
      <sz val="12"/>
      <name val="Arial"/>
      <family val="2"/>
    </font>
    <font>
      <u/>
      <sz val="12"/>
      <color indexed="12"/>
      <name val="Arial"/>
      <family val="2"/>
    </font>
    <font>
      <b/>
      <i/>
      <sz val="14"/>
      <color indexed="53"/>
      <name val="Arial"/>
      <family val="2"/>
    </font>
    <font>
      <sz val="12"/>
      <name val="Arial"/>
      <family val="2"/>
    </font>
    <font>
      <i/>
      <sz val="12"/>
      <name val="Arial"/>
      <family val="2"/>
    </font>
    <font>
      <b/>
      <sz val="12"/>
      <color indexed="10"/>
      <name val="Arial"/>
      <family val="2"/>
    </font>
    <font>
      <i/>
      <sz val="12"/>
      <color indexed="10"/>
      <name val="Arial"/>
      <family val="2"/>
    </font>
    <font>
      <sz val="12"/>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5700"/>
      <name val="Calibri"/>
      <family val="2"/>
      <scheme val="minor"/>
    </font>
    <font>
      <b/>
      <sz val="11"/>
      <color rgb="FF3F3F3F"/>
      <name val="Calibri"/>
      <family val="2"/>
      <scheme val="minor"/>
    </font>
    <font>
      <sz val="18"/>
      <color theme="3"/>
      <name val="Calibri Light"/>
      <family val="2"/>
      <scheme val="major"/>
    </font>
    <font>
      <b/>
      <sz val="11"/>
      <color theme="1"/>
      <name val="Calibri"/>
      <family val="2"/>
      <scheme val="minor"/>
    </font>
    <font>
      <sz val="11"/>
      <color rgb="FFFF0000"/>
      <name val="Calibri"/>
      <family val="2"/>
      <scheme val="minor"/>
    </font>
    <font>
      <sz val="11"/>
      <color rgb="FF000000"/>
      <name val="Calibri"/>
      <family val="2"/>
    </font>
  </fonts>
  <fills count="40">
    <fill>
      <patternFill patternType="none"/>
    </fill>
    <fill>
      <patternFill patternType="gray125"/>
    </fill>
    <fill>
      <patternFill patternType="solid">
        <fgColor indexed="9"/>
        <bgColor indexed="9"/>
      </patternFill>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FFC5C5"/>
        <bgColor rgb="FF000000"/>
      </patternFill>
    </fill>
    <fill>
      <patternFill patternType="solid">
        <fgColor rgb="FFFF0000"/>
        <bgColor rgb="FF000000"/>
      </patternFill>
    </fill>
    <fill>
      <patternFill patternType="solid">
        <fgColor rgb="FFCC6600"/>
        <bgColor rgb="FF000000"/>
      </patternFill>
    </fill>
    <fill>
      <patternFill patternType="solid">
        <fgColor rgb="FF9999FF"/>
        <bgColor rgb="FF000000"/>
      </patternFill>
    </fill>
    <fill>
      <patternFill patternType="solid">
        <fgColor rgb="FFFF00FF"/>
        <bgColor rgb="FF000000"/>
      </patternFill>
    </fill>
  </fills>
  <borders count="28">
    <border>
      <left/>
      <right/>
      <top/>
      <bottom/>
      <diagonal/>
    </border>
    <border>
      <left/>
      <right/>
      <top style="double">
        <color indexed="0"/>
      </top>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left style="thin">
        <color indexed="64"/>
      </left>
      <right/>
      <top/>
      <bottom/>
      <diagonal/>
    </border>
    <border>
      <left/>
      <right style="thin">
        <color indexed="64"/>
      </right>
      <top/>
      <bottom/>
      <diagonal/>
    </border>
    <border>
      <left style="thin">
        <color indexed="10"/>
      </left>
      <right style="thin">
        <color indexed="10"/>
      </right>
      <top style="thin">
        <color indexed="10"/>
      </top>
      <bottom style="thin">
        <color indexed="10"/>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10"/>
      </left>
      <right style="thin">
        <color indexed="10"/>
      </right>
      <top/>
      <bottom/>
      <diagonal/>
    </border>
    <border>
      <left style="thin">
        <color indexed="10"/>
      </left>
      <right/>
      <top style="thin">
        <color indexed="10"/>
      </top>
      <bottom style="thin">
        <color indexed="10"/>
      </bottom>
      <diagonal/>
    </border>
    <border>
      <left/>
      <right/>
      <top style="thin">
        <color indexed="10"/>
      </top>
      <bottom style="thin">
        <color indexed="10"/>
      </bottom>
      <diagonal/>
    </border>
    <border>
      <left/>
      <right style="thin">
        <color indexed="10"/>
      </right>
      <top style="thin">
        <color indexed="10"/>
      </top>
      <bottom style="thin">
        <color indexed="10"/>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top/>
      <bottom style="medium">
        <color indexed="64"/>
      </bottom>
      <diagonal/>
    </border>
    <border>
      <left/>
      <right/>
      <top style="thin">
        <color indexed="64"/>
      </top>
      <bottom/>
      <diagonal/>
    </border>
    <border>
      <left style="thin">
        <color auto="1"/>
      </left>
      <right style="thin">
        <color auto="1"/>
      </right>
      <top style="thin">
        <color auto="1"/>
      </top>
      <bottom style="thin">
        <color auto="1"/>
      </bottom>
      <diagonal/>
    </border>
  </borders>
  <cellStyleXfs count="56">
    <xf numFmtId="0" fontId="0" fillId="0" borderId="0">
      <alignment vertical="top"/>
    </xf>
    <xf numFmtId="0" fontId="17" fillId="4"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19" fillId="28" borderId="0" applyNumberFormat="0" applyBorder="0" applyAlignment="0" applyProtection="0"/>
    <xf numFmtId="0" fontId="20" fillId="29" borderId="16" applyNumberFormat="0" applyAlignment="0" applyProtection="0"/>
    <xf numFmtId="0" fontId="21" fillId="30" borderId="17" applyNumberFormat="0" applyAlignment="0" applyProtection="0"/>
    <xf numFmtId="3" fontId="3" fillId="0" borderId="0" applyFont="0" applyFill="0" applyBorder="0" applyAlignment="0" applyProtection="0"/>
    <xf numFmtId="5" fontId="3" fillId="0" borderId="0" applyFont="0" applyFill="0" applyBorder="0" applyAlignment="0" applyProtection="0"/>
    <xf numFmtId="5" fontId="3" fillId="0" borderId="0" applyFont="0" applyFill="0" applyBorder="0" applyAlignment="0" applyProtection="0"/>
    <xf numFmtId="0" fontId="3" fillId="0" borderId="0" applyFont="0" applyFill="0" applyBorder="0" applyAlignment="0" applyProtection="0"/>
    <xf numFmtId="0" fontId="22" fillId="0" borderId="0" applyNumberFormat="0" applyFill="0" applyBorder="0" applyAlignment="0" applyProtection="0"/>
    <xf numFmtId="2" fontId="3" fillId="0" borderId="0" applyFont="0" applyFill="0" applyBorder="0" applyAlignment="0" applyProtection="0"/>
    <xf numFmtId="0" fontId="23" fillId="31" borderId="0" applyNumberFormat="0" applyBorder="0" applyAlignment="0" applyProtection="0"/>
    <xf numFmtId="0" fontId="1" fillId="0" borderId="0" applyNumberFormat="0" applyFont="0" applyFill="0" applyAlignment="0" applyProtection="0"/>
    <xf numFmtId="0" fontId="24" fillId="0" borderId="18" applyNumberFormat="0" applyFill="0" applyAlignment="0" applyProtection="0"/>
    <xf numFmtId="0" fontId="1" fillId="0" borderId="0" applyNumberFormat="0" applyFont="0" applyFill="0" applyAlignment="0" applyProtection="0"/>
    <xf numFmtId="0" fontId="2" fillId="0" borderId="0" applyNumberFormat="0" applyFont="0" applyFill="0" applyAlignment="0" applyProtection="0"/>
    <xf numFmtId="0" fontId="25" fillId="0" borderId="19" applyNumberFormat="0" applyFill="0" applyAlignment="0" applyProtection="0"/>
    <xf numFmtId="0" fontId="2" fillId="0" borderId="0" applyNumberFormat="0" applyFont="0" applyFill="0" applyAlignment="0" applyProtection="0"/>
    <xf numFmtId="0" fontId="26" fillId="0" borderId="20" applyNumberFormat="0" applyFill="0" applyAlignment="0" applyProtection="0"/>
    <xf numFmtId="0" fontId="26" fillId="0" borderId="0" applyNumberFormat="0" applyFill="0" applyBorder="0" applyAlignment="0" applyProtection="0"/>
    <xf numFmtId="0" fontId="10" fillId="0" borderId="0" applyNumberFormat="0" applyFill="0" applyBorder="0" applyAlignment="0" applyProtection="0">
      <alignment vertical="top"/>
      <protection locked="0"/>
    </xf>
    <xf numFmtId="0" fontId="27" fillId="32" borderId="16" applyNumberFormat="0" applyAlignment="0" applyProtection="0"/>
    <xf numFmtId="0" fontId="28" fillId="0" borderId="21" applyNumberFormat="0" applyFill="0" applyAlignment="0" applyProtection="0"/>
    <xf numFmtId="0" fontId="29" fillId="33" borderId="0" applyNumberFormat="0" applyBorder="0" applyAlignment="0" applyProtection="0"/>
    <xf numFmtId="0" fontId="17" fillId="0" borderId="0"/>
    <xf numFmtId="0" fontId="16" fillId="0" borderId="0">
      <alignment vertical="top"/>
    </xf>
    <xf numFmtId="0" fontId="17" fillId="34" borderId="22" applyNumberFormat="0" applyFont="0" applyAlignment="0" applyProtection="0"/>
    <xf numFmtId="0" fontId="30" fillId="29" borderId="23" applyNumberFormat="0" applyAlignment="0" applyProtection="0"/>
    <xf numFmtId="0" fontId="31" fillId="0" borderId="0" applyNumberFormat="0" applyFill="0" applyBorder="0" applyAlignment="0" applyProtection="0"/>
    <xf numFmtId="0" fontId="3" fillId="0" borderId="1" applyNumberFormat="0" applyFont="0" applyBorder="0" applyAlignment="0" applyProtection="0"/>
    <xf numFmtId="0" fontId="32" fillId="0" borderId="24" applyNumberFormat="0" applyFill="0" applyAlignment="0" applyProtection="0"/>
    <xf numFmtId="0" fontId="3" fillId="0" borderId="1" applyNumberFormat="0" applyFont="0" applyBorder="0" applyAlignment="0" applyProtection="0"/>
    <xf numFmtId="0" fontId="33" fillId="0" borderId="0" applyNumberFormat="0" applyFill="0" applyBorder="0" applyAlignment="0" applyProtection="0"/>
  </cellStyleXfs>
  <cellXfs count="106">
    <xf numFmtId="0" fontId="0" fillId="0" borderId="0" xfId="0" applyAlignment="1"/>
    <xf numFmtId="0" fontId="0" fillId="2" borderId="0" xfId="0" applyFill="1" applyAlignment="1"/>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4" fillId="3" borderId="0" xfId="0" applyFont="1" applyFill="1" applyAlignment="1">
      <alignment vertical="center" wrapText="1"/>
    </xf>
    <xf numFmtId="0" fontId="0" fillId="3" borderId="0" xfId="0" applyFill="1" applyAlignment="1">
      <alignment horizontal="left" vertical="center"/>
    </xf>
    <xf numFmtId="0" fontId="0" fillId="3" borderId="0" xfId="0" applyFill="1" applyAlignment="1">
      <alignment vertical="center"/>
    </xf>
    <xf numFmtId="0" fontId="0" fillId="3" borderId="0" xfId="0" applyFill="1" applyAlignment="1">
      <alignment horizontal="center" vertical="center"/>
    </xf>
    <xf numFmtId="0" fontId="0" fillId="3" borderId="4" xfId="0" applyFill="1" applyBorder="1" applyAlignment="1">
      <alignment vertical="center"/>
    </xf>
    <xf numFmtId="0" fontId="0" fillId="3" borderId="5" xfId="0" applyFill="1" applyBorder="1" applyAlignment="1">
      <alignment vertical="center"/>
    </xf>
    <xf numFmtId="0" fontId="3" fillId="0" borderId="0" xfId="0" applyFont="1" applyAlignment="1" applyProtection="1">
      <alignment horizontal="left" vertical="center"/>
      <protection locked="0"/>
    </xf>
    <xf numFmtId="0" fontId="0" fillId="0" borderId="0" xfId="0" applyAlignment="1" applyProtection="1">
      <alignment horizontal="left" vertical="center"/>
      <protection locked="0"/>
    </xf>
    <xf numFmtId="0" fontId="8" fillId="3" borderId="0" xfId="0" applyFont="1" applyFill="1" applyAlignment="1">
      <alignment vertical="center"/>
    </xf>
    <xf numFmtId="3" fontId="0" fillId="0" borderId="0" xfId="0" applyNumberFormat="1" applyAlignment="1">
      <alignment horizontal="center" vertical="center"/>
    </xf>
    <xf numFmtId="9" fontId="0" fillId="0" borderId="0" xfId="0" applyNumberFormat="1" applyAlignment="1">
      <alignment horizontal="center" vertical="center"/>
    </xf>
    <xf numFmtId="0" fontId="6" fillId="2" borderId="6" xfId="0" applyFont="1" applyFill="1" applyBorder="1" applyAlignment="1">
      <alignment horizontal="center" vertical="center" wrapText="1"/>
    </xf>
    <xf numFmtId="49" fontId="0" fillId="2" borderId="0" xfId="0" applyNumberFormat="1" applyFill="1" applyAlignment="1">
      <alignment horizontal="right" vertical="top" wrapText="1"/>
    </xf>
    <xf numFmtId="0" fontId="0" fillId="2" borderId="0" xfId="0" applyFill="1" applyAlignment="1">
      <alignment horizontal="right" vertical="top"/>
    </xf>
    <xf numFmtId="0" fontId="0" fillId="2" borderId="0" xfId="0" applyFill="1" applyAlignment="1">
      <alignment vertical="top" wrapText="1"/>
    </xf>
    <xf numFmtId="0" fontId="0" fillId="2" borderId="0" xfId="0" applyFill="1" applyAlignment="1" applyProtection="1">
      <alignment vertical="center"/>
      <protection locked="0"/>
    </xf>
    <xf numFmtId="0" fontId="7" fillId="3" borderId="0" xfId="0" applyFont="1" applyFill="1" applyAlignment="1">
      <alignment vertical="center"/>
    </xf>
    <xf numFmtId="0" fontId="7" fillId="3" borderId="0" xfId="0" applyFont="1" applyFill="1" applyAlignment="1">
      <alignment horizontal="center" vertical="center"/>
    </xf>
    <xf numFmtId="0" fontId="7" fillId="3" borderId="0" xfId="0" applyFont="1" applyFill="1" applyAlignment="1">
      <alignment horizontal="left" vertical="center"/>
    </xf>
    <xf numFmtId="0" fontId="11" fillId="3" borderId="0" xfId="0" applyFont="1" applyFill="1" applyAlignment="1">
      <alignment vertical="center"/>
    </xf>
    <xf numFmtId="0" fontId="12" fillId="3" borderId="0" xfId="0" applyFont="1" applyFill="1" applyAlignment="1">
      <alignment vertical="center"/>
    </xf>
    <xf numFmtId="0" fontId="13" fillId="3" borderId="5" xfId="0" applyFont="1" applyFill="1" applyBorder="1" applyAlignment="1">
      <alignment horizontal="right" vertical="center"/>
    </xf>
    <xf numFmtId="3" fontId="9" fillId="3" borderId="0" xfId="0" applyNumberFormat="1" applyFont="1" applyFill="1" applyAlignment="1">
      <alignment horizontal="center" vertical="center"/>
    </xf>
    <xf numFmtId="0" fontId="14" fillId="3" borderId="8" xfId="0" applyFont="1" applyFill="1" applyBorder="1" applyAlignment="1">
      <alignment horizontal="right" vertical="center"/>
    </xf>
    <xf numFmtId="0" fontId="15" fillId="0" borderId="0" xfId="0" applyFont="1" applyAlignment="1">
      <alignment horizontal="center" vertical="center" wrapText="1"/>
    </xf>
    <xf numFmtId="0" fontId="15" fillId="0" borderId="0" xfId="0" applyFont="1" applyAlignment="1">
      <alignment horizontal="left" vertical="center" wrapText="1"/>
    </xf>
    <xf numFmtId="0" fontId="6" fillId="2" borderId="12" xfId="0" applyFont="1" applyFill="1" applyBorder="1" applyAlignment="1">
      <alignment horizontal="center" vertical="center" wrapText="1"/>
    </xf>
    <xf numFmtId="0" fontId="13" fillId="3" borderId="0" xfId="0" applyFont="1" applyFill="1" applyAlignment="1">
      <alignment horizontal="right" vertical="center"/>
    </xf>
    <xf numFmtId="0" fontId="14" fillId="3" borderId="0" xfId="0" applyFont="1" applyFill="1" applyAlignment="1">
      <alignment horizontal="right" vertical="center"/>
    </xf>
    <xf numFmtId="0" fontId="0" fillId="2" borderId="0" xfId="0" applyFill="1" applyAlignment="1">
      <alignment wrapText="1"/>
    </xf>
    <xf numFmtId="0" fontId="10" fillId="2" borderId="0" xfId="43" applyFill="1" applyAlignment="1" applyProtection="1">
      <alignment vertical="center"/>
      <protection locked="0"/>
    </xf>
    <xf numFmtId="0" fontId="15" fillId="3" borderId="0" xfId="0" applyFont="1" applyFill="1" applyAlignment="1">
      <alignment horizontal="right" vertical="center"/>
    </xf>
    <xf numFmtId="0" fontId="3" fillId="2" borderId="0" xfId="0" applyFont="1" applyFill="1" applyAlignment="1" applyProtection="1">
      <alignment vertical="center"/>
      <protection locked="0"/>
    </xf>
    <xf numFmtId="0" fontId="3" fillId="3" borderId="0" xfId="0" applyFont="1" applyFill="1" applyAlignment="1">
      <alignment horizontal="left" vertical="center"/>
    </xf>
    <xf numFmtId="0" fontId="3" fillId="0" borderId="0" xfId="0" applyFont="1" applyAlignment="1">
      <alignment horizontal="left" vertical="top" wrapText="1"/>
    </xf>
    <xf numFmtId="0" fontId="2" fillId="3" borderId="2" xfId="0" applyFont="1" applyFill="1" applyBorder="1" applyAlignment="1">
      <alignment horizontal="center" vertical="center" wrapText="1"/>
    </xf>
    <xf numFmtId="0" fontId="2" fillId="2" borderId="0" xfId="0" applyFont="1" applyFill="1" applyAlignment="1"/>
    <xf numFmtId="0" fontId="3" fillId="3" borderId="0" xfId="0" applyFont="1" applyFill="1" applyAlignment="1">
      <alignment vertical="center"/>
    </xf>
    <xf numFmtId="0" fontId="2" fillId="3" borderId="0" xfId="0" applyFont="1" applyFill="1" applyAlignment="1">
      <alignment horizontal="center" vertical="center"/>
    </xf>
    <xf numFmtId="0" fontId="2" fillId="3" borderId="7" xfId="0" applyFont="1" applyFill="1" applyBorder="1" applyAlignment="1">
      <alignment horizontal="center" vertical="center"/>
    </xf>
    <xf numFmtId="0" fontId="3" fillId="3" borderId="0" xfId="0" applyFont="1" applyFill="1" applyAlignment="1">
      <alignment horizontal="center" vertical="center"/>
    </xf>
    <xf numFmtId="0" fontId="2" fillId="3" borderId="0" xfId="0" applyFont="1" applyFill="1" applyAlignment="1">
      <alignment vertical="center" wrapText="1"/>
    </xf>
    <xf numFmtId="0" fontId="2" fillId="3" borderId="2" xfId="0" applyFont="1" applyFill="1" applyBorder="1" applyAlignment="1">
      <alignment horizontal="left" vertical="center" wrapText="1"/>
    </xf>
    <xf numFmtId="0" fontId="2" fillId="3" borderId="10"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3" xfId="0" applyFont="1" applyFill="1" applyBorder="1" applyAlignment="1">
      <alignment horizontal="left" vertical="center" wrapText="1"/>
    </xf>
    <xf numFmtId="0" fontId="13" fillId="3" borderId="3" xfId="0" applyFont="1" applyFill="1" applyBorder="1" applyAlignment="1">
      <alignment horizontal="center" vertical="center" wrapText="1"/>
    </xf>
    <xf numFmtId="0" fontId="2" fillId="3" borderId="3" xfId="0" applyFont="1" applyFill="1" applyBorder="1" applyAlignment="1">
      <alignment vertical="center" wrapText="1"/>
    </xf>
    <xf numFmtId="0" fontId="2" fillId="3" borderId="5" xfId="0" applyFont="1" applyFill="1" applyBorder="1" applyAlignment="1">
      <alignment vertical="center" wrapText="1"/>
    </xf>
    <xf numFmtId="0" fontId="2" fillId="3" borderId="11" xfId="0" applyFont="1" applyFill="1" applyBorder="1" applyAlignment="1">
      <alignment vertical="center" wrapText="1"/>
    </xf>
    <xf numFmtId="0" fontId="2" fillId="0" borderId="0" xfId="0" applyFont="1" applyAlignment="1" applyProtection="1">
      <alignment horizontal="center" vertical="center" wrapText="1"/>
      <protection locked="0"/>
    </xf>
    <xf numFmtId="0" fontId="2" fillId="3" borderId="4" xfId="0" applyFont="1" applyFill="1" applyBorder="1" applyAlignment="1">
      <alignmen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horizontal="left" vertical="center" wrapText="1"/>
    </xf>
    <xf numFmtId="0" fontId="2" fillId="3" borderId="0" xfId="0" applyFont="1" applyFill="1" applyAlignment="1">
      <alignment horizontal="left" vertical="center" wrapText="1"/>
    </xf>
    <xf numFmtId="0" fontId="6" fillId="2" borderId="13" xfId="0" applyFont="1" applyFill="1" applyBorder="1" applyAlignment="1">
      <alignment horizontal="center" vertical="center" wrapText="1"/>
    </xf>
    <xf numFmtId="0" fontId="34" fillId="35" borderId="4" xfId="0" applyFont="1" applyFill="1" applyBorder="1" applyAlignment="1"/>
    <xf numFmtId="0" fontId="34" fillId="0" borderId="4" xfId="0" applyFont="1" applyBorder="1" applyAlignment="1"/>
    <xf numFmtId="0" fontId="34" fillId="36" borderId="4" xfId="0" applyFont="1" applyFill="1" applyBorder="1" applyAlignment="1"/>
    <xf numFmtId="0" fontId="34" fillId="36" borderId="25" xfId="0" applyFont="1" applyFill="1" applyBorder="1" applyAlignment="1"/>
    <xf numFmtId="0" fontId="34" fillId="37" borderId="4" xfId="0" applyFont="1" applyFill="1" applyBorder="1" applyAlignment="1"/>
    <xf numFmtId="0" fontId="34" fillId="35" borderId="25" xfId="0" applyFont="1" applyFill="1" applyBorder="1" applyAlignment="1"/>
    <xf numFmtId="0" fontId="34" fillId="38" borderId="4" xfId="0" applyFont="1" applyFill="1" applyBorder="1" applyAlignment="1"/>
    <xf numFmtId="0" fontId="34" fillId="0" borderId="25" xfId="0" applyFont="1" applyBorder="1" applyAlignment="1"/>
    <xf numFmtId="0" fontId="34" fillId="39" borderId="4" xfId="0" applyFont="1" applyFill="1" applyBorder="1" applyAlignment="1"/>
    <xf numFmtId="0" fontId="34" fillId="39" borderId="25" xfId="0" applyFont="1" applyFill="1" applyBorder="1" applyAlignment="1"/>
    <xf numFmtId="0" fontId="13" fillId="3" borderId="26" xfId="0" applyFont="1" applyFill="1" applyBorder="1" applyAlignment="1">
      <alignment horizontal="center" vertical="center" wrapText="1"/>
    </xf>
    <xf numFmtId="0" fontId="2" fillId="3" borderId="26" xfId="0" applyFont="1" applyFill="1" applyBorder="1" applyAlignment="1">
      <alignment horizontal="center" vertical="center" wrapText="1"/>
    </xf>
    <xf numFmtId="0" fontId="15" fillId="3" borderId="0" xfId="0" applyFont="1" applyFill="1" applyAlignment="1">
      <alignment horizontal="left" vertical="center" wrapText="1"/>
    </xf>
    <xf numFmtId="3" fontId="0" fillId="0" borderId="0" xfId="0" applyNumberFormat="1" applyAlignment="1"/>
    <xf numFmtId="0" fontId="3" fillId="0" borderId="0" xfId="0" applyFont="1" applyAlignment="1"/>
    <xf numFmtId="3" fontId="3" fillId="0" borderId="0" xfId="0" applyNumberFormat="1" applyFont="1" applyAlignment="1"/>
    <xf numFmtId="0" fontId="2" fillId="0" borderId="0" xfId="0" applyFont="1" applyAlignment="1"/>
    <xf numFmtId="0" fontId="0" fillId="0" borderId="5" xfId="0" applyFill="1" applyBorder="1" applyAlignment="1">
      <alignment vertical="center"/>
    </xf>
    <xf numFmtId="0" fontId="0" fillId="0" borderId="0" xfId="0" applyFill="1" applyAlignment="1" applyProtection="1">
      <alignment vertical="center"/>
      <protection locked="0"/>
    </xf>
    <xf numFmtId="0" fontId="0" fillId="0" borderId="0" xfId="0" applyFill="1" applyAlignment="1" applyProtection="1">
      <alignment horizontal="center" vertical="center"/>
      <protection locked="0"/>
    </xf>
    <xf numFmtId="3" fontId="0" fillId="0" borderId="0" xfId="0" applyNumberFormat="1" applyFill="1" applyAlignment="1">
      <alignment horizontal="center" vertical="center"/>
    </xf>
    <xf numFmtId="9" fontId="0" fillId="0" borderId="0" xfId="0" applyNumberFormat="1" applyFill="1" applyAlignment="1">
      <alignment horizontal="center" vertical="center"/>
    </xf>
    <xf numFmtId="0" fontId="0" fillId="0" borderId="4" xfId="0" applyFill="1" applyBorder="1" applyAlignment="1">
      <alignment vertical="center"/>
    </xf>
    <xf numFmtId="0" fontId="0" fillId="0" borderId="0" xfId="0" applyFill="1" applyAlignment="1">
      <alignment vertical="center"/>
    </xf>
    <xf numFmtId="1" fontId="0" fillId="0" borderId="0" xfId="0" applyNumberFormat="1" applyFill="1" applyAlignment="1">
      <alignment vertical="center"/>
    </xf>
    <xf numFmtId="0" fontId="0" fillId="0" borderId="0" xfId="0" applyFill="1" applyAlignment="1">
      <alignment horizontal="center" vertical="center"/>
    </xf>
    <xf numFmtId="1" fontId="3" fillId="3" borderId="0" xfId="0" applyNumberFormat="1" applyFont="1" applyFill="1" applyAlignment="1">
      <alignment vertical="center"/>
    </xf>
    <xf numFmtId="0" fontId="3" fillId="0" borderId="0" xfId="0" applyFont="1" applyFill="1" applyAlignment="1">
      <alignment vertical="center"/>
    </xf>
    <xf numFmtId="1" fontId="3" fillId="0" borderId="0" xfId="0" applyNumberFormat="1" applyFont="1" applyFill="1" applyAlignment="1">
      <alignment vertical="center"/>
    </xf>
    <xf numFmtId="3" fontId="3" fillId="3" borderId="0" xfId="0" applyNumberFormat="1" applyFont="1" applyFill="1" applyAlignment="1">
      <alignment vertical="center"/>
    </xf>
    <xf numFmtId="3" fontId="3" fillId="0" borderId="0" xfId="0" applyNumberFormat="1" applyFont="1" applyFill="1" applyAlignment="1">
      <alignment vertical="center"/>
    </xf>
    <xf numFmtId="0" fontId="2" fillId="3" borderId="27" xfId="0" applyFont="1" applyFill="1" applyBorder="1" applyAlignment="1">
      <alignment vertical="center" wrapText="1"/>
    </xf>
    <xf numFmtId="0" fontId="4" fillId="3" borderId="27" xfId="0" applyFont="1" applyFill="1" applyBorder="1" applyAlignment="1">
      <alignment vertical="center" wrapText="1"/>
    </xf>
    <xf numFmtId="0" fontId="3" fillId="3" borderId="27" xfId="0" applyFont="1" applyFill="1" applyBorder="1" applyAlignment="1">
      <alignment vertical="center" wrapText="1"/>
    </xf>
    <xf numFmtId="3" fontId="3" fillId="3" borderId="27" xfId="0" applyNumberFormat="1" applyFont="1" applyFill="1" applyBorder="1" applyAlignment="1">
      <alignment vertical="center" wrapText="1"/>
    </xf>
    <xf numFmtId="0" fontId="3" fillId="3" borderId="27" xfId="0" applyFont="1" applyFill="1" applyBorder="1" applyAlignment="1">
      <alignment vertical="center"/>
    </xf>
    <xf numFmtId="0" fontId="0" fillId="0" borderId="0" xfId="0" applyFill="1" applyAlignment="1"/>
    <xf numFmtId="0" fontId="3" fillId="0" borderId="0" xfId="0" applyFont="1" applyFill="1" applyAlignment="1" applyProtection="1">
      <alignment horizontal="left" vertical="center"/>
      <protection locked="0"/>
    </xf>
    <xf numFmtId="0" fontId="0" fillId="0" borderId="0" xfId="0" applyFill="1" applyAlignment="1" applyProtection="1">
      <alignment horizontal="left" vertical="center"/>
      <protection locked="0"/>
    </xf>
    <xf numFmtId="3" fontId="0" fillId="0" borderId="0" xfId="0" applyNumberFormat="1" applyFill="1" applyBorder="1" applyAlignment="1"/>
    <xf numFmtId="0" fontId="0" fillId="0" borderId="0" xfId="0" applyFill="1" applyAlignment="1">
      <alignment horizontal="left" vertical="center"/>
    </xf>
    <xf numFmtId="0" fontId="2" fillId="3" borderId="0" xfId="0" applyFont="1" applyFill="1" applyAlignment="1">
      <alignment horizontal="left" vertical="center" wrapText="1"/>
    </xf>
    <xf numFmtId="0" fontId="6" fillId="2" borderId="13"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15" fillId="3" borderId="0" xfId="0" applyFont="1" applyFill="1" applyAlignment="1">
      <alignment horizontal="left" vertical="center" wrapText="1"/>
    </xf>
  </cellXfs>
  <cellStyles count="56">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0" xfId="28" xr:uid="{00000000-0005-0000-0000-00001B000000}"/>
    <cellStyle name="Currency0" xfId="29" xr:uid="{00000000-0005-0000-0000-00001C000000}"/>
    <cellStyle name="Currency0 2" xfId="30" xr:uid="{00000000-0005-0000-0000-00001D000000}"/>
    <cellStyle name="Date" xfId="31" xr:uid="{00000000-0005-0000-0000-00001E000000}"/>
    <cellStyle name="Explanatory Text" xfId="32" builtinId="53" customBuiltin="1"/>
    <cellStyle name="Fixed" xfId="33" xr:uid="{00000000-0005-0000-0000-000020000000}"/>
    <cellStyle name="Good" xfId="34" builtinId="26" customBuiltin="1"/>
    <cellStyle name="Heading 1" xfId="35" builtinId="16" customBuiltin="1"/>
    <cellStyle name="Heading 1 2" xfId="36" xr:uid="{00000000-0005-0000-0000-000023000000}"/>
    <cellStyle name="Heading 1 3" xfId="37" xr:uid="{00000000-0005-0000-0000-000024000000}"/>
    <cellStyle name="Heading 2" xfId="38" builtinId="17" customBuiltin="1"/>
    <cellStyle name="Heading 2 2" xfId="39" xr:uid="{00000000-0005-0000-0000-000026000000}"/>
    <cellStyle name="Heading 2 3" xfId="40" xr:uid="{00000000-0005-0000-0000-000027000000}"/>
    <cellStyle name="Heading 3" xfId="41" builtinId="18" customBuiltin="1"/>
    <cellStyle name="Heading 4" xfId="42" builtinId="19" customBuiltin="1"/>
    <cellStyle name="Hyperlink" xfId="43" builtinId="8"/>
    <cellStyle name="Input" xfId="44" builtinId="20" customBuiltin="1"/>
    <cellStyle name="Linked Cell" xfId="45" builtinId="24" customBuiltin="1"/>
    <cellStyle name="Neutral" xfId="46" builtinId="28" customBuiltin="1"/>
    <cellStyle name="Normal" xfId="0" builtinId="0"/>
    <cellStyle name="Normal 2" xfId="47" xr:uid="{00000000-0005-0000-0000-00002F000000}"/>
    <cellStyle name="Normal 3" xfId="48" xr:uid="{00000000-0005-0000-0000-000030000000}"/>
    <cellStyle name="Note 2" xfId="49" xr:uid="{00000000-0005-0000-0000-000031000000}"/>
    <cellStyle name="Output" xfId="50" builtinId="21" customBuiltin="1"/>
    <cellStyle name="Title" xfId="51" builtinId="15" customBuiltin="1"/>
    <cellStyle name="Total" xfId="52" builtinId="25" customBuiltin="1"/>
    <cellStyle name="Total 2" xfId="53" xr:uid="{00000000-0005-0000-0000-000035000000}"/>
    <cellStyle name="Total 3" xfId="54" xr:uid="{00000000-0005-0000-0000-000036000000}"/>
    <cellStyle name="Warning Text" xfId="55" builtinId="11" customBuiltin="1"/>
  </cellStyles>
  <dxfs count="5">
    <dxf>
      <fill>
        <patternFill>
          <bgColor indexed="13"/>
        </patternFill>
      </fill>
    </dxf>
    <dxf>
      <fill>
        <patternFill>
          <bgColor indexed="10"/>
        </patternFill>
      </fill>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 Id="rId14" Type="http://schemas.openxmlformats.org/officeDocument/2006/relationships/customXml" Target="../customXml/item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Tom.Rutherford@lgbce.org.u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C36"/>
  <sheetViews>
    <sheetView workbookViewId="0">
      <selection activeCell="C13" sqref="C13"/>
    </sheetView>
  </sheetViews>
  <sheetFormatPr defaultColWidth="8.81640625" defaultRowHeight="15" x14ac:dyDescent="0.25"/>
  <cols>
    <col min="1" max="2" width="8.81640625" style="1"/>
    <col min="3" max="3" width="75.1796875" style="1" customWidth="1"/>
    <col min="4" max="16384" width="8.81640625" style="1"/>
  </cols>
  <sheetData>
    <row r="2" spans="2:3" ht="15.6" x14ac:dyDescent="0.3">
      <c r="B2" s="40" t="s">
        <v>0</v>
      </c>
    </row>
    <row r="3" spans="2:3" x14ac:dyDescent="0.25">
      <c r="B3" s="17" t="s">
        <v>1</v>
      </c>
      <c r="C3" s="19" t="s">
        <v>2</v>
      </c>
    </row>
    <row r="4" spans="2:3" x14ac:dyDescent="0.25">
      <c r="B4" s="17" t="s">
        <v>3</v>
      </c>
      <c r="C4" s="34" t="s">
        <v>4</v>
      </c>
    </row>
    <row r="5" spans="2:3" x14ac:dyDescent="0.25">
      <c r="B5" s="17" t="s">
        <v>5</v>
      </c>
      <c r="C5" s="19"/>
    </row>
    <row r="6" spans="2:3" ht="18" customHeight="1" x14ac:dyDescent="0.25">
      <c r="B6" s="17" t="s">
        <v>6</v>
      </c>
      <c r="C6" s="38" t="s">
        <v>7</v>
      </c>
    </row>
    <row r="9" spans="2:3" ht="15.6" x14ac:dyDescent="0.3">
      <c r="B9" s="40" t="s">
        <v>8</v>
      </c>
    </row>
    <row r="10" spans="2:3" x14ac:dyDescent="0.25">
      <c r="B10" s="17" t="s">
        <v>1</v>
      </c>
      <c r="C10" s="36"/>
    </row>
    <row r="11" spans="2:3" x14ac:dyDescent="0.25">
      <c r="B11" s="17" t="s">
        <v>3</v>
      </c>
      <c r="C11" s="34"/>
    </row>
    <row r="12" spans="2:3" x14ac:dyDescent="0.25">
      <c r="B12" s="17" t="s">
        <v>5</v>
      </c>
      <c r="C12" s="19"/>
    </row>
    <row r="13" spans="2:3" x14ac:dyDescent="0.25">
      <c r="B13" s="17" t="s">
        <v>6</v>
      </c>
      <c r="C13" s="19"/>
    </row>
    <row r="14" spans="2:3" x14ac:dyDescent="0.25">
      <c r="B14" s="17"/>
      <c r="C14" s="19"/>
    </row>
    <row r="15" spans="2:3" ht="15.6" x14ac:dyDescent="0.3">
      <c r="B15" s="40" t="s">
        <v>9</v>
      </c>
    </row>
    <row r="17" spans="2:3" ht="45" x14ac:dyDescent="0.25">
      <c r="B17" s="16" t="s">
        <v>10</v>
      </c>
      <c r="C17" s="18" t="s">
        <v>11</v>
      </c>
    </row>
    <row r="18" spans="2:3" ht="60" x14ac:dyDescent="0.25">
      <c r="B18" s="16" t="s">
        <v>12</v>
      </c>
      <c r="C18" s="18" t="s">
        <v>13</v>
      </c>
    </row>
    <row r="19" spans="2:3" ht="60" x14ac:dyDescent="0.25">
      <c r="B19" s="16" t="s">
        <v>14</v>
      </c>
      <c r="C19" s="18" t="s">
        <v>15</v>
      </c>
    </row>
    <row r="20" spans="2:3" ht="48" customHeight="1" x14ac:dyDescent="0.25">
      <c r="B20" s="16" t="s">
        <v>16</v>
      </c>
      <c r="C20" s="18" t="s">
        <v>17</v>
      </c>
    </row>
    <row r="21" spans="2:3" ht="30" x14ac:dyDescent="0.25">
      <c r="B21" s="16" t="s">
        <v>18</v>
      </c>
      <c r="C21" s="18" t="s">
        <v>19</v>
      </c>
    </row>
    <row r="22" spans="2:3" ht="103.5" customHeight="1" x14ac:dyDescent="0.25">
      <c r="B22" s="16" t="s">
        <v>20</v>
      </c>
      <c r="C22" s="18" t="s">
        <v>21</v>
      </c>
    </row>
    <row r="23" spans="2:3" ht="15.6" x14ac:dyDescent="0.3">
      <c r="B23" s="40" t="s">
        <v>22</v>
      </c>
    </row>
    <row r="24" spans="2:3" x14ac:dyDescent="0.25">
      <c r="B24" s="16"/>
      <c r="C24" s="18"/>
    </row>
    <row r="25" spans="2:3" ht="58.5" customHeight="1" x14ac:dyDescent="0.25">
      <c r="B25" s="16" t="s">
        <v>10</v>
      </c>
      <c r="C25" s="33" t="s">
        <v>23</v>
      </c>
    </row>
    <row r="26" spans="2:3" ht="60" customHeight="1" x14ac:dyDescent="0.25">
      <c r="B26" s="16" t="s">
        <v>12</v>
      </c>
      <c r="C26" s="33" t="s">
        <v>24</v>
      </c>
    </row>
    <row r="27" spans="2:3" ht="75" x14ac:dyDescent="0.25">
      <c r="B27" s="16" t="s">
        <v>14</v>
      </c>
      <c r="C27" s="33" t="s">
        <v>25</v>
      </c>
    </row>
    <row r="28" spans="2:3" x14ac:dyDescent="0.25">
      <c r="C28" s="33"/>
    </row>
    <row r="29" spans="2:3" x14ac:dyDescent="0.25">
      <c r="C29" s="33"/>
    </row>
    <row r="30" spans="2:3" x14ac:dyDescent="0.25">
      <c r="C30" s="33"/>
    </row>
    <row r="31" spans="2:3" x14ac:dyDescent="0.25">
      <c r="C31" s="33"/>
    </row>
    <row r="32" spans="2:3" x14ac:dyDescent="0.25">
      <c r="C32" s="33"/>
    </row>
    <row r="33" spans="3:3" x14ac:dyDescent="0.25">
      <c r="C33" s="33"/>
    </row>
    <row r="34" spans="3:3" x14ac:dyDescent="0.25">
      <c r="C34" s="33"/>
    </row>
    <row r="35" spans="3:3" x14ac:dyDescent="0.25">
      <c r="C35" s="33"/>
    </row>
    <row r="36" spans="3:3" x14ac:dyDescent="0.25">
      <c r="C36" s="33"/>
    </row>
  </sheetData>
  <phoneticPr fontId="5" type="noConversion"/>
  <hyperlinks>
    <hyperlink ref="C4" r:id="rId1" xr:uid="{96AF0595-50E9-41B9-9261-F858D32F8226}"/>
  </hyperlinks>
  <pageMargins left="0.75" right="0.75" top="1" bottom="1" header="0.5" footer="0.5"/>
  <pageSetup paperSize="8" scale="75" orientation="landscape"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V165"/>
  <sheetViews>
    <sheetView tabSelected="1" topLeftCell="A4" zoomScale="72" workbookViewId="0">
      <pane ySplit="12" topLeftCell="A16" activePane="bottomLeft" state="frozen"/>
      <selection activeCell="C4" sqref="C4"/>
      <selection pane="bottomLeft" activeCell="K17" sqref="K17"/>
    </sheetView>
  </sheetViews>
  <sheetFormatPr defaultColWidth="8.81640625" defaultRowHeight="15.6" x14ac:dyDescent="0.25"/>
  <cols>
    <col min="1" max="1" width="2.81640625" style="6" customWidth="1"/>
    <col min="2" max="2" width="9.81640625" style="7" customWidth="1"/>
    <col min="3" max="3" width="23" style="5" customWidth="1"/>
    <col min="4" max="4" width="28.1796875" style="5" customWidth="1"/>
    <col min="5" max="5" width="28.81640625" style="5" customWidth="1"/>
    <col min="6" max="6" width="23" style="5" customWidth="1"/>
    <col min="7" max="7" width="23.81640625" style="5" customWidth="1"/>
    <col min="8" max="8" width="12.1796875" style="7" customWidth="1"/>
    <col min="9" max="9" width="12.1796875" style="12" customWidth="1"/>
    <col min="10" max="10" width="2.81640625" style="6" customWidth="1"/>
    <col min="11" max="11" width="32.26953125" style="6" customWidth="1"/>
    <col min="12" max="16" width="12.81640625" style="7" customWidth="1"/>
    <col min="17" max="17" width="8.81640625" style="6"/>
    <col min="18" max="18" width="27.7265625" style="6" customWidth="1"/>
    <col min="19" max="19" width="47.453125" style="6" customWidth="1"/>
    <col min="20" max="20" width="30.453125" style="6" customWidth="1"/>
    <col min="21" max="21" width="67.81640625" style="6" customWidth="1"/>
    <col min="22" max="22" width="40.6328125" style="6" customWidth="1"/>
    <col min="23" max="16384" width="8.81640625" style="6"/>
  </cols>
  <sheetData>
    <row r="2" spans="1:22" s="20" customFormat="1" ht="17.399999999999999" x14ac:dyDescent="0.25">
      <c r="B2" s="22" t="s">
        <v>26</v>
      </c>
      <c r="C2" s="22"/>
      <c r="D2" s="22"/>
      <c r="E2" s="22"/>
      <c r="F2" s="22"/>
      <c r="G2" s="22"/>
      <c r="H2" s="21"/>
      <c r="I2" s="23"/>
      <c r="L2" s="21"/>
      <c r="M2" s="21"/>
      <c r="N2" s="21"/>
      <c r="O2" s="21"/>
      <c r="P2" s="21"/>
    </row>
    <row r="3" spans="1:22" s="24" customFormat="1" x14ac:dyDescent="0.25">
      <c r="A3" s="41"/>
      <c r="B3" s="37"/>
      <c r="C3" s="37"/>
      <c r="D3" s="37"/>
      <c r="E3" s="37"/>
      <c r="F3" s="37"/>
      <c r="G3" s="32"/>
      <c r="H3" s="42"/>
      <c r="I3" s="42"/>
      <c r="J3" s="41"/>
      <c r="K3" s="27" t="s">
        <v>27</v>
      </c>
      <c r="L3" s="43">
        <v>2024</v>
      </c>
      <c r="M3" s="43">
        <v>2030</v>
      </c>
      <c r="N3" s="44"/>
      <c r="O3" s="44"/>
      <c r="P3" s="44"/>
      <c r="Q3" s="41"/>
      <c r="R3" s="41"/>
      <c r="S3" s="41"/>
      <c r="T3" s="41"/>
    </row>
    <row r="4" spans="1:22" s="24" customFormat="1" ht="15" customHeight="1" x14ac:dyDescent="0.25">
      <c r="A4" s="41"/>
      <c r="B4" s="101" t="s">
        <v>28</v>
      </c>
      <c r="C4" s="101"/>
      <c r="D4" s="101"/>
      <c r="E4" s="101"/>
      <c r="F4" s="101"/>
      <c r="G4" s="41"/>
      <c r="H4" s="41"/>
      <c r="I4" s="41"/>
      <c r="J4" s="41"/>
      <c r="K4" s="25" t="s">
        <v>29</v>
      </c>
      <c r="L4" s="26">
        <f>SUM(L17:L94)</f>
        <v>60</v>
      </c>
      <c r="M4" s="26">
        <v>60</v>
      </c>
      <c r="N4" s="44"/>
      <c r="O4" s="44"/>
      <c r="P4" s="44"/>
      <c r="Q4" s="41"/>
      <c r="R4" s="41"/>
      <c r="S4" s="41"/>
      <c r="T4" s="41"/>
    </row>
    <row r="5" spans="1:22" s="24" customFormat="1" ht="15" customHeight="1" x14ac:dyDescent="0.25">
      <c r="A5" s="41"/>
      <c r="B5" s="101"/>
      <c r="C5" s="101"/>
      <c r="D5" s="101"/>
      <c r="E5" s="101"/>
      <c r="F5" s="101"/>
      <c r="G5" s="31"/>
      <c r="H5" s="26"/>
      <c r="I5" s="26"/>
      <c r="J5" s="41"/>
      <c r="K5" s="25" t="s">
        <v>30</v>
      </c>
      <c r="L5" s="26">
        <f>SUM(H23:H203)</f>
        <v>202170</v>
      </c>
      <c r="M5" s="26">
        <f>SUM(I23:I203)</f>
        <v>219993.68836845516</v>
      </c>
      <c r="N5" s="44"/>
      <c r="O5" s="44"/>
      <c r="P5" s="44"/>
      <c r="Q5" s="41"/>
      <c r="R5" s="41"/>
      <c r="S5" s="41"/>
      <c r="T5" s="41"/>
    </row>
    <row r="6" spans="1:22" s="24" customFormat="1" ht="15.75" customHeight="1" x14ac:dyDescent="0.25">
      <c r="A6" s="41"/>
      <c r="B6" s="101"/>
      <c r="C6" s="101"/>
      <c r="D6" s="101"/>
      <c r="E6" s="101"/>
      <c r="F6" s="101"/>
      <c r="G6" s="41"/>
      <c r="H6" s="41"/>
      <c r="I6" s="41"/>
      <c r="J6" s="41"/>
      <c r="K6" s="25" t="s">
        <v>31</v>
      </c>
      <c r="L6" s="26">
        <f>L5/L4</f>
        <v>3369.5</v>
      </c>
      <c r="M6" s="26">
        <f>M5/M4</f>
        <v>3666.5614728075861</v>
      </c>
      <c r="N6" s="44"/>
      <c r="O6" s="44"/>
      <c r="P6" s="44"/>
      <c r="Q6" s="41"/>
      <c r="R6" s="41"/>
      <c r="S6" s="41"/>
      <c r="T6" s="41"/>
    </row>
    <row r="7" spans="1:22" s="24" customFormat="1" ht="15.75" customHeight="1" x14ac:dyDescent="0.25">
      <c r="A7" s="41"/>
      <c r="B7" s="58"/>
      <c r="C7" s="58"/>
      <c r="D7" s="58"/>
      <c r="E7" s="58"/>
      <c r="F7" s="58"/>
      <c r="G7" s="41"/>
      <c r="H7" s="41"/>
      <c r="I7" s="41"/>
      <c r="J7" s="41"/>
      <c r="K7" s="31" t="s">
        <v>416</v>
      </c>
      <c r="L7" s="26">
        <f>L6*3</f>
        <v>10108.5</v>
      </c>
      <c r="M7" s="26">
        <f>M6*3</f>
        <v>10999.684418422759</v>
      </c>
      <c r="N7" s="44"/>
      <c r="O7" s="44"/>
      <c r="P7" s="44"/>
      <c r="Q7" s="41"/>
      <c r="R7" s="41"/>
      <c r="S7" s="41"/>
      <c r="T7" s="41"/>
    </row>
    <row r="8" spans="1:22" s="24" customFormat="1" ht="15.75" customHeight="1" x14ac:dyDescent="0.25">
      <c r="A8" s="41"/>
      <c r="B8" s="105"/>
      <c r="C8" s="105"/>
      <c r="D8" s="105"/>
      <c r="E8" s="105"/>
      <c r="F8" s="105"/>
      <c r="G8" s="41"/>
      <c r="H8" s="41"/>
      <c r="I8" s="41"/>
      <c r="J8" s="41"/>
      <c r="K8" s="31" t="s">
        <v>417</v>
      </c>
      <c r="L8" s="26">
        <f>L7*1.1</f>
        <v>11119.35</v>
      </c>
      <c r="M8" s="26">
        <f>M7*1.1</f>
        <v>12099.652860265036</v>
      </c>
      <c r="N8" s="44"/>
      <c r="O8" s="44"/>
      <c r="P8" s="35" t="s">
        <v>32</v>
      </c>
      <c r="Q8" s="41"/>
      <c r="R8" s="41"/>
      <c r="S8" s="41"/>
      <c r="T8" s="41"/>
    </row>
    <row r="9" spans="1:22" s="24" customFormat="1" ht="15.75" customHeight="1" x14ac:dyDescent="0.25">
      <c r="A9" s="41"/>
      <c r="B9" s="72"/>
      <c r="C9" s="72"/>
      <c r="D9" s="72"/>
      <c r="E9" s="72"/>
      <c r="F9" s="72"/>
      <c r="G9" s="41"/>
      <c r="H9" s="41"/>
      <c r="I9" s="41"/>
      <c r="J9" s="41"/>
      <c r="K9" s="31" t="s">
        <v>418</v>
      </c>
      <c r="L9" s="26">
        <f>L7*0.9</f>
        <v>9097.65</v>
      </c>
      <c r="M9" s="26">
        <f>M7*0.9</f>
        <v>9899.7159765804845</v>
      </c>
      <c r="N9" s="44"/>
      <c r="O9" s="44"/>
      <c r="P9" s="35"/>
      <c r="Q9" s="41"/>
      <c r="R9" s="41"/>
      <c r="S9" s="41"/>
      <c r="T9" s="41"/>
    </row>
    <row r="10" spans="1:22" s="24" customFormat="1" ht="15.75" customHeight="1" x14ac:dyDescent="0.25">
      <c r="A10" s="41"/>
      <c r="B10" s="72"/>
      <c r="C10" s="72"/>
      <c r="D10" s="72"/>
      <c r="E10" s="72"/>
      <c r="F10" s="72"/>
      <c r="G10" s="41"/>
      <c r="H10" s="41"/>
      <c r="I10" s="41"/>
      <c r="J10" s="41"/>
      <c r="K10" s="31"/>
      <c r="L10" s="26"/>
      <c r="M10" s="26"/>
      <c r="N10" s="44"/>
      <c r="O10" s="44"/>
      <c r="P10" s="35"/>
      <c r="Q10" s="41"/>
      <c r="R10" s="41"/>
      <c r="S10" s="41"/>
      <c r="T10" s="41"/>
    </row>
    <row r="11" spans="1:22" s="24" customFormat="1" ht="15.75" customHeight="1" x14ac:dyDescent="0.25">
      <c r="A11" s="41"/>
      <c r="B11" s="72"/>
      <c r="C11" s="72"/>
      <c r="D11" s="72"/>
      <c r="E11" s="72"/>
      <c r="F11" s="72"/>
      <c r="G11" s="41"/>
      <c r="H11" s="41"/>
      <c r="I11" s="41"/>
      <c r="J11" s="41"/>
      <c r="N11" s="44"/>
      <c r="O11" s="44"/>
      <c r="P11" s="35"/>
      <c r="Q11" s="41"/>
      <c r="R11" s="41"/>
      <c r="S11" s="41"/>
      <c r="T11" s="41"/>
    </row>
    <row r="12" spans="1:22" x14ac:dyDescent="0.25">
      <c r="L12" s="6"/>
      <c r="M12" s="6"/>
    </row>
    <row r="13" spans="1:22" ht="51" customHeight="1" x14ac:dyDescent="0.25">
      <c r="B13" s="15" t="s">
        <v>33</v>
      </c>
      <c r="C13" s="15" t="s">
        <v>34</v>
      </c>
      <c r="D13" s="15" t="s">
        <v>35</v>
      </c>
      <c r="E13" s="15"/>
      <c r="F13" s="15"/>
      <c r="G13" s="15" t="s">
        <v>36</v>
      </c>
      <c r="H13" s="15" t="s">
        <v>37</v>
      </c>
      <c r="I13" s="15" t="s">
        <v>38</v>
      </c>
      <c r="J13" s="30"/>
      <c r="K13" s="15" t="s">
        <v>39</v>
      </c>
      <c r="L13" s="59" t="s">
        <v>40</v>
      </c>
      <c r="M13" s="102" t="s">
        <v>41</v>
      </c>
      <c r="N13" s="103"/>
      <c r="O13" s="103"/>
      <c r="P13" s="104"/>
    </row>
    <row r="14" spans="1:22" ht="16.2" thickBot="1" x14ac:dyDescent="0.3"/>
    <row r="15" spans="1:22" s="4" customFormat="1" ht="31.8" thickBot="1" x14ac:dyDescent="0.3">
      <c r="A15" s="45"/>
      <c r="B15" s="39" t="s">
        <v>42</v>
      </c>
      <c r="C15" s="46" t="s">
        <v>43</v>
      </c>
      <c r="D15" s="46" t="s">
        <v>44</v>
      </c>
      <c r="E15" s="46" t="s">
        <v>475</v>
      </c>
      <c r="F15" s="46"/>
      <c r="G15" s="46" t="s">
        <v>45</v>
      </c>
      <c r="H15" s="39" t="s">
        <v>46</v>
      </c>
      <c r="I15" s="39" t="s">
        <v>47</v>
      </c>
      <c r="J15" s="45"/>
      <c r="K15" s="47" t="s">
        <v>422</v>
      </c>
      <c r="L15" s="39" t="s">
        <v>48</v>
      </c>
      <c r="M15" s="39" t="s">
        <v>46</v>
      </c>
      <c r="N15" s="39" t="s">
        <v>482</v>
      </c>
      <c r="O15" s="39" t="s">
        <v>47</v>
      </c>
      <c r="P15" s="39" t="s">
        <v>49</v>
      </c>
      <c r="Q15" s="45"/>
      <c r="R15" s="91" t="s">
        <v>422</v>
      </c>
      <c r="S15" s="91" t="s">
        <v>423</v>
      </c>
      <c r="T15" s="91" t="s">
        <v>424</v>
      </c>
      <c r="U15" s="91" t="s">
        <v>427</v>
      </c>
      <c r="V15" s="91" t="s">
        <v>447</v>
      </c>
    </row>
    <row r="16" spans="1:22" s="4" customFormat="1" x14ac:dyDescent="0.25">
      <c r="A16" s="45"/>
      <c r="B16" s="48"/>
      <c r="C16" s="49"/>
      <c r="D16" s="49"/>
      <c r="E16" s="49"/>
      <c r="F16" s="49"/>
      <c r="G16" s="49"/>
      <c r="H16" s="48"/>
      <c r="I16" s="50"/>
      <c r="J16" s="45"/>
      <c r="K16" s="51"/>
      <c r="L16" s="48"/>
      <c r="M16" s="48"/>
      <c r="N16" s="48"/>
      <c r="O16" s="48"/>
      <c r="P16" s="48"/>
      <c r="Q16" s="45"/>
      <c r="R16" s="91"/>
      <c r="S16" s="91"/>
      <c r="T16" s="91"/>
      <c r="U16" s="92"/>
      <c r="V16" s="92"/>
    </row>
    <row r="17" spans="1:22" s="4" customFormat="1" ht="45" x14ac:dyDescent="0.25">
      <c r="A17" s="52"/>
      <c r="B17" s="28" t="s">
        <v>50</v>
      </c>
      <c r="C17" s="29" t="s">
        <v>51</v>
      </c>
      <c r="D17" s="29" t="s">
        <v>52</v>
      </c>
      <c r="E17" s="29"/>
      <c r="F17" s="29" t="s">
        <v>53</v>
      </c>
      <c r="G17" s="29" t="s">
        <v>54</v>
      </c>
      <c r="H17" s="28">
        <v>480</v>
      </c>
      <c r="I17" s="28">
        <v>502</v>
      </c>
      <c r="J17" s="53"/>
      <c r="K17" s="98" t="s">
        <v>55</v>
      </c>
      <c r="L17" s="54">
        <v>3</v>
      </c>
      <c r="M17" s="13">
        <f>IF(K17="",0,(SUMIF($E$23:$E$1003,K17,$H$23:$H$1003)))</f>
        <v>9670</v>
      </c>
      <c r="N17" s="14">
        <f>IF(K17="",-1,(-($L$6-(M17/L17))/$L$6))</f>
        <v>-4.3379334223673099E-2</v>
      </c>
      <c r="O17" s="13">
        <f>IF(K17="",0,(SUMIF($E$22:$E$1003,K17,$I$22:$I$1003)))</f>
        <v>10589.22875140902</v>
      </c>
      <c r="P17" s="14">
        <f>IF(K17="",-1,(-($M$6-(O17/L17))/$M$6))</f>
        <v>-3.7315222091852812E-2</v>
      </c>
      <c r="Q17" s="55"/>
      <c r="R17" s="93" t="s">
        <v>55</v>
      </c>
      <c r="S17" s="93" t="s">
        <v>498</v>
      </c>
      <c r="T17" s="94">
        <f>SUMIF(E$23:E$165,R17,I$23:I$165)</f>
        <v>10589.22875140902</v>
      </c>
      <c r="U17" s="93" t="s">
        <v>474</v>
      </c>
      <c r="V17" s="93" t="s">
        <v>486</v>
      </c>
    </row>
    <row r="18" spans="1:22" s="4" customFormat="1" ht="60" x14ac:dyDescent="0.25">
      <c r="A18" s="52"/>
      <c r="B18" s="28" t="s">
        <v>56</v>
      </c>
      <c r="C18" s="29" t="s">
        <v>57</v>
      </c>
      <c r="D18" s="29" t="s">
        <v>58</v>
      </c>
      <c r="E18" s="29"/>
      <c r="F18" s="29" t="s">
        <v>53</v>
      </c>
      <c r="G18" s="29" t="s">
        <v>54</v>
      </c>
      <c r="H18" s="28">
        <v>67</v>
      </c>
      <c r="I18" s="28">
        <v>68</v>
      </c>
      <c r="J18" s="53"/>
      <c r="K18" s="98" t="s">
        <v>428</v>
      </c>
      <c r="L18" s="54">
        <v>3</v>
      </c>
      <c r="M18" s="13">
        <f>IF(K18="",0,(SUMIF($E$23:$E$1003,K18,$H$23:$H$1003)))</f>
        <v>11218</v>
      </c>
      <c r="N18" s="14">
        <f>IF(K18="",-1,(-($L$6-(M18/L18))/$L$6))</f>
        <v>0.10975911361725285</v>
      </c>
      <c r="O18" s="13">
        <f>IF(K18="",0,(SUMIF($E$22:$E$1003,K18,$I$22:$I$1003)))</f>
        <v>11711.730974889761</v>
      </c>
      <c r="P18" s="14">
        <f>IF(K18="",-1,(-($M$6-(O18/L18))/$M$6))</f>
        <v>6.4733362283961079E-2</v>
      </c>
      <c r="Q18" s="55"/>
      <c r="R18" s="93" t="s">
        <v>428</v>
      </c>
      <c r="S18" s="93" t="s">
        <v>499</v>
      </c>
      <c r="T18" s="94">
        <f>SUMIF(E$23:E$165,R18,I$23:I$165)</f>
        <v>11711.730974889761</v>
      </c>
      <c r="U18" s="93" t="s">
        <v>473</v>
      </c>
      <c r="V18" s="93" t="s">
        <v>487</v>
      </c>
    </row>
    <row r="19" spans="1:22" s="4" customFormat="1" ht="75" x14ac:dyDescent="0.25">
      <c r="A19" s="52"/>
      <c r="B19" s="28" t="s">
        <v>60</v>
      </c>
      <c r="C19" s="29" t="s">
        <v>61</v>
      </c>
      <c r="D19" s="29" t="s">
        <v>62</v>
      </c>
      <c r="E19" s="29"/>
      <c r="F19" s="29"/>
      <c r="G19" s="29" t="s">
        <v>54</v>
      </c>
      <c r="H19" s="28">
        <v>893</v>
      </c>
      <c r="I19" s="28">
        <v>897</v>
      </c>
      <c r="J19" s="53"/>
      <c r="K19" s="98" t="s">
        <v>63</v>
      </c>
      <c r="L19" s="54">
        <v>3</v>
      </c>
      <c r="M19" s="13">
        <f>IF(K19="",0,(SUMIF($E$23:$E$1003,K19,$H$23:$H$1003)))</f>
        <v>10423</v>
      </c>
      <c r="N19" s="14">
        <f t="shared" ref="N19:N81" si="0">IF(K19="",-1,(-($L$6-(M19/L19))/$L$6))</f>
        <v>3.1112430133056385E-2</v>
      </c>
      <c r="O19" s="13">
        <f>IF(K19="",0,(SUMIF($E$22:$E$1003,K19,$I$22:$I$1003)))</f>
        <v>10020.526792091703</v>
      </c>
      <c r="P19" s="14">
        <f t="shared" ref="P19:P81" si="1">IF(K19="",-1,(-($M$6-(O19/L19))/$M$6))</f>
        <v>-8.9016883492686286E-2</v>
      </c>
      <c r="Q19" s="55"/>
      <c r="R19" s="93" t="s">
        <v>63</v>
      </c>
      <c r="S19" s="93" t="s">
        <v>471</v>
      </c>
      <c r="T19" s="94">
        <f>SUMIF(E$23:E$165,R19,I$23:I$165)</f>
        <v>10020.526792091703</v>
      </c>
      <c r="U19" s="93" t="s">
        <v>469</v>
      </c>
      <c r="V19" s="93" t="s">
        <v>488</v>
      </c>
    </row>
    <row r="20" spans="1:22" s="4" customFormat="1" ht="150" x14ac:dyDescent="0.25">
      <c r="A20" s="52"/>
      <c r="B20" s="28" t="s">
        <v>64</v>
      </c>
      <c r="C20" s="29" t="s">
        <v>65</v>
      </c>
      <c r="D20" s="29" t="s">
        <v>66</v>
      </c>
      <c r="E20" s="29" t="s">
        <v>67</v>
      </c>
      <c r="F20" s="29"/>
      <c r="G20" s="29" t="s">
        <v>54</v>
      </c>
      <c r="H20" s="28">
        <v>759</v>
      </c>
      <c r="I20" s="28">
        <v>780</v>
      </c>
      <c r="J20" s="53"/>
      <c r="K20" s="97" t="s">
        <v>481</v>
      </c>
      <c r="L20" s="54">
        <v>3</v>
      </c>
      <c r="M20" s="13">
        <f>IF(K20="",0,(SUMIF($E$23:$E$1003,K20,$H$23:$H$1003)))</f>
        <v>11168</v>
      </c>
      <c r="N20" s="14">
        <f t="shared" si="0"/>
        <v>0.10481278132264921</v>
      </c>
      <c r="O20" s="13">
        <f>IF(K20="",0,(SUMIF($E$22:$E$1003,K20,$I$22:$I$1003)))</f>
        <v>10666.954367557655</v>
      </c>
      <c r="P20" s="14">
        <f t="shared" si="1"/>
        <v>-3.0249054264487062E-2</v>
      </c>
      <c r="Q20" s="55"/>
      <c r="R20" s="93" t="s">
        <v>481</v>
      </c>
      <c r="S20" s="93" t="s">
        <v>425</v>
      </c>
      <c r="T20" s="94">
        <f>SUMIF(E$23:E$165,R20,I$23:I$165)</f>
        <v>10666.954367557655</v>
      </c>
      <c r="U20" s="93" t="s">
        <v>454</v>
      </c>
      <c r="V20" s="93" t="s">
        <v>483</v>
      </c>
    </row>
    <row r="21" spans="1:22" s="4" customFormat="1" ht="30" x14ac:dyDescent="0.25">
      <c r="A21" s="52"/>
      <c r="B21" s="28" t="s">
        <v>69</v>
      </c>
      <c r="C21" s="29" t="s">
        <v>70</v>
      </c>
      <c r="D21" s="29" t="s">
        <v>66</v>
      </c>
      <c r="E21" s="29" t="s">
        <v>71</v>
      </c>
      <c r="F21" s="29"/>
      <c r="G21" s="29" t="s">
        <v>54</v>
      </c>
      <c r="H21" s="28">
        <v>803</v>
      </c>
      <c r="I21" s="28">
        <v>824</v>
      </c>
      <c r="J21" s="53"/>
      <c r="K21" s="98" t="s">
        <v>430</v>
      </c>
      <c r="L21" s="54">
        <v>3</v>
      </c>
      <c r="M21" s="13">
        <f>IF(K21="",0,(SUMIF($E$23:$E$1003,K21,$H$23:$H$1003)))</f>
        <v>8784</v>
      </c>
      <c r="N21" s="14">
        <f t="shared" si="0"/>
        <v>-0.13102834248404807</v>
      </c>
      <c r="O21" s="13">
        <f>IF(K21="",0,(SUMIF($E$22:$E$1003,K21,$I$22:$I$1003)))</f>
        <v>11095.132993242001</v>
      </c>
      <c r="P21" s="14">
        <f t="shared" si="1"/>
        <v>8.6773921131210706E-3</v>
      </c>
      <c r="Q21" s="55"/>
      <c r="R21" s="95" t="s">
        <v>430</v>
      </c>
      <c r="S21" s="95" t="s">
        <v>431</v>
      </c>
      <c r="T21" s="94">
        <f>SUMIF(E$23:E$165,R21,I$23:I$165)</f>
        <v>11095.132993242001</v>
      </c>
      <c r="U21" s="95" t="s">
        <v>459</v>
      </c>
      <c r="V21" s="93" t="s">
        <v>490</v>
      </c>
    </row>
    <row r="22" spans="1:22" s="4" customFormat="1" ht="45" x14ac:dyDescent="0.25">
      <c r="A22" s="45"/>
      <c r="B22" s="56"/>
      <c r="C22" s="57"/>
      <c r="D22" s="57"/>
      <c r="E22" s="57"/>
      <c r="F22" s="57"/>
      <c r="G22" s="57"/>
      <c r="H22" s="71"/>
      <c r="I22" s="70"/>
      <c r="J22" s="52"/>
      <c r="K22" s="97" t="s">
        <v>476</v>
      </c>
      <c r="L22" s="54">
        <v>3</v>
      </c>
      <c r="M22" s="13">
        <f>IF(K22="",0,(SUMIF($E$23:$E$1003,K22,$H$23:$H$1003)))</f>
        <v>7165</v>
      </c>
      <c r="N22" s="14">
        <f t="shared" si="0"/>
        <v>-0.29119058218331101</v>
      </c>
      <c r="O22" s="13">
        <f>IF(K22="",0,(SUMIF($E$22:$E$1003,K22,$I$22:$I$1003)))</f>
        <v>11301.100767732674</v>
      </c>
      <c r="P22" s="14">
        <f t="shared" si="1"/>
        <v>2.7402272451116039E-2</v>
      </c>
      <c r="Q22" s="55"/>
      <c r="R22" s="93" t="s">
        <v>75</v>
      </c>
      <c r="S22" s="93" t="s">
        <v>437</v>
      </c>
      <c r="T22" s="94">
        <f>SUMIF(E$23:E$165,R22,I$23:I$165)</f>
        <v>0</v>
      </c>
      <c r="U22" s="93" t="s">
        <v>455</v>
      </c>
      <c r="V22" s="93" t="s">
        <v>484</v>
      </c>
    </row>
    <row r="23" spans="1:22" ht="120" x14ac:dyDescent="0.25">
      <c r="A23" s="9"/>
      <c r="B23" s="96" t="s">
        <v>74</v>
      </c>
      <c r="C23" s="97" t="str">
        <f>VLOOKUP(B23,'Estate codes'!D$1:E$143,2,FALSE)</f>
        <v>Leon</v>
      </c>
      <c r="D23" s="98" t="s">
        <v>478</v>
      </c>
      <c r="E23" s="98" t="s">
        <v>428</v>
      </c>
      <c r="F23" s="98"/>
      <c r="G23" s="97" t="s">
        <v>55</v>
      </c>
      <c r="H23" s="99">
        <v>419</v>
      </c>
      <c r="I23" s="99">
        <v>451.77514483163873</v>
      </c>
      <c r="J23" s="9"/>
      <c r="K23" s="98" t="s">
        <v>432</v>
      </c>
      <c r="L23" s="54">
        <v>3</v>
      </c>
      <c r="M23" s="13">
        <f>IF(K23="",0,(SUMIF($E$23:$E$1003,K23,$H$23:$H$1003)))</f>
        <v>8988</v>
      </c>
      <c r="N23" s="14">
        <f>IF(K23="",-1,(-($L$6-(M23/L23))/$L$6))</f>
        <v>-0.11084730672206559</v>
      </c>
      <c r="O23" s="13">
        <f>IF(K23="",0,(SUMIF($E$22:$E$1003,K23,$I$22:$I$1003)))</f>
        <v>11296.979266212757</v>
      </c>
      <c r="P23" s="14">
        <f t="shared" si="1"/>
        <v>2.7027579745113051E-2</v>
      </c>
      <c r="Q23" s="8"/>
      <c r="R23" s="95" t="s">
        <v>432</v>
      </c>
      <c r="S23" s="93" t="s">
        <v>429</v>
      </c>
      <c r="T23" s="94">
        <f>SUMIF(E$23:E$165,R23,I$23:I$165)</f>
        <v>11296.979266212757</v>
      </c>
      <c r="U23" s="93" t="s">
        <v>457</v>
      </c>
      <c r="V23" s="93" t="s">
        <v>489</v>
      </c>
    </row>
    <row r="24" spans="1:22" ht="75" x14ac:dyDescent="0.25">
      <c r="A24" s="9"/>
      <c r="B24" s="96" t="s">
        <v>76</v>
      </c>
      <c r="C24" s="97" t="str">
        <f>VLOOKUP(B24,'Estate codes'!D$1:E$143,2,FALSE)</f>
        <v>Water Eaton</v>
      </c>
      <c r="D24" s="98" t="s">
        <v>478</v>
      </c>
      <c r="E24" s="98" t="s">
        <v>428</v>
      </c>
      <c r="F24" s="98"/>
      <c r="G24" s="97" t="s">
        <v>55</v>
      </c>
      <c r="H24" s="99">
        <v>319</v>
      </c>
      <c r="I24" s="99">
        <v>310.48897160508875</v>
      </c>
      <c r="J24" s="9"/>
      <c r="K24" s="98" t="s">
        <v>446</v>
      </c>
      <c r="L24" s="54">
        <v>3</v>
      </c>
      <c r="M24" s="13">
        <f>IF(K24="",0,(SUMIF($E$23:$E$1003,K24,$H$23:$H$1003)))</f>
        <v>9894</v>
      </c>
      <c r="N24" s="14">
        <f t="shared" si="0"/>
        <v>-2.1219765543849235E-2</v>
      </c>
      <c r="O24" s="13">
        <f>IF(K24="",0,(SUMIF($E$22:$E$1003,K24,$I$22:$I$1003)))</f>
        <v>9953.5873281489639</v>
      </c>
      <c r="P24" s="14">
        <f t="shared" si="1"/>
        <v>-9.5102463896304584E-2</v>
      </c>
      <c r="Q24" s="8"/>
      <c r="R24" s="95" t="s">
        <v>446</v>
      </c>
      <c r="S24" s="95" t="s">
        <v>445</v>
      </c>
      <c r="T24" s="94">
        <f>SUMIF(E$23:E$165,R24,I$23:I$165)</f>
        <v>9953.5873281489639</v>
      </c>
      <c r="U24" s="95" t="s">
        <v>468</v>
      </c>
      <c r="V24" s="93" t="s">
        <v>453</v>
      </c>
    </row>
    <row r="25" spans="1:22" ht="45" x14ac:dyDescent="0.25">
      <c r="A25" s="9"/>
      <c r="B25" s="96" t="s">
        <v>78</v>
      </c>
      <c r="C25" s="97" t="str">
        <f>VLOOKUP(B25,'Estate codes'!D$1:E$143,2,FALSE)</f>
        <v>Fenny Stratford</v>
      </c>
      <c r="D25" s="98" t="s">
        <v>478</v>
      </c>
      <c r="E25" s="98" t="s">
        <v>428</v>
      </c>
      <c r="F25" s="98"/>
      <c r="G25" s="97" t="s">
        <v>55</v>
      </c>
      <c r="H25" s="99">
        <v>2378</v>
      </c>
      <c r="I25" s="99">
        <v>2585.9974748931722</v>
      </c>
      <c r="J25" s="9"/>
      <c r="K25" s="98" t="s">
        <v>460</v>
      </c>
      <c r="L25" s="54">
        <v>3</v>
      </c>
      <c r="M25" s="13">
        <f>IF(K25="",0,(SUMIF($E$23:$E$1003,K25,$H$23:$H$1003)))</f>
        <v>10945</v>
      </c>
      <c r="N25" s="14">
        <f t="shared" si="0"/>
        <v>8.2752139288717455E-2</v>
      </c>
      <c r="O25" s="13">
        <f>IF(K25="",0,(SUMIF($E$22:$E$1003,K25,$I$22:$I$1003)))</f>
        <v>11618.36240445041</v>
      </c>
      <c r="P25" s="14">
        <f t="shared" si="1"/>
        <v>5.6245066903143348E-2</v>
      </c>
      <c r="Q25" s="8"/>
      <c r="R25" s="95" t="s">
        <v>460</v>
      </c>
      <c r="S25" s="93" t="s">
        <v>434</v>
      </c>
      <c r="T25" s="94">
        <f>SUMIF(E$23:E$165,R25,I$23:I$165)</f>
        <v>11618.36240445041</v>
      </c>
      <c r="U25" s="93" t="s">
        <v>461</v>
      </c>
      <c r="V25" s="93" t="s">
        <v>491</v>
      </c>
    </row>
    <row r="26" spans="1:22" ht="75" x14ac:dyDescent="0.25">
      <c r="A26" s="9"/>
      <c r="B26" s="96" t="s">
        <v>80</v>
      </c>
      <c r="C26" s="97" t="str">
        <f>VLOOKUP(B26,'Estate codes'!D$1:E$143,2,FALSE)</f>
        <v>Manor North &amp; Eaton Leys</v>
      </c>
      <c r="D26" s="98" t="s">
        <v>478</v>
      </c>
      <c r="E26" s="98" t="s">
        <v>55</v>
      </c>
      <c r="F26" s="98"/>
      <c r="G26" s="97" t="s">
        <v>55</v>
      </c>
      <c r="H26" s="99">
        <v>1172</v>
      </c>
      <c r="I26" s="99">
        <v>1442.4591235359535</v>
      </c>
      <c r="J26" s="9"/>
      <c r="K26" s="100" t="s">
        <v>176</v>
      </c>
      <c r="L26" s="54">
        <v>3</v>
      </c>
      <c r="M26" s="13">
        <f>IF(K26="",0,(SUMIF($E$23:$E$1003,K26,$H$23:$H$1003)))</f>
        <v>11282</v>
      </c>
      <c r="N26" s="14">
        <f t="shared" si="0"/>
        <v>0.11609041895434531</v>
      </c>
      <c r="O26" s="13">
        <f>IF(K26="",0,(SUMIF($E$22:$E$1003,K26,$I$22:$I$1003)))</f>
        <v>11420.690609101992</v>
      </c>
      <c r="P26" s="14">
        <f t="shared" si="1"/>
        <v>3.8274388124636891E-2</v>
      </c>
      <c r="Q26" s="8"/>
      <c r="R26" s="93" t="s">
        <v>176</v>
      </c>
      <c r="S26" s="93" t="s">
        <v>426</v>
      </c>
      <c r="T26" s="94">
        <f>SUMIF(E$23:E$165,R26,I$23:I$165)</f>
        <v>11420.690609101992</v>
      </c>
      <c r="U26" s="93" t="s">
        <v>456</v>
      </c>
      <c r="V26" s="93" t="s">
        <v>485</v>
      </c>
    </row>
    <row r="27" spans="1:22" ht="30" x14ac:dyDescent="0.25">
      <c r="A27" s="9"/>
      <c r="B27" s="96" t="s">
        <v>82</v>
      </c>
      <c r="C27" s="97" t="str">
        <f>VLOOKUP(B27,'Estate codes'!D$1:E$143,2,FALSE)</f>
        <v>Eaton North</v>
      </c>
      <c r="D27" s="98" t="s">
        <v>478</v>
      </c>
      <c r="E27" s="98" t="s">
        <v>55</v>
      </c>
      <c r="F27" s="98"/>
      <c r="G27" s="97" t="s">
        <v>55</v>
      </c>
      <c r="H27" s="99">
        <v>1608</v>
      </c>
      <c r="I27" s="99">
        <v>1949.3680106364936</v>
      </c>
      <c r="J27" s="9"/>
      <c r="K27" s="100" t="s">
        <v>87</v>
      </c>
      <c r="L27" s="54">
        <v>3</v>
      </c>
      <c r="M27" s="13">
        <f>IF(K27="",0,(SUMIF($E$23:$E$1003,K27,$H$23:$H$1003)))</f>
        <v>9473</v>
      </c>
      <c r="N27" s="14">
        <f t="shared" si="0"/>
        <v>-6.2867883464411189E-2</v>
      </c>
      <c r="O27" s="13">
        <f>IF(K27="",0,(SUMIF($E$22:$E$1003,K27,$I$22:$I$1003)))</f>
        <v>11300.896737457475</v>
      </c>
      <c r="P27" s="14">
        <f t="shared" si="1"/>
        <v>2.7383723712130537E-2</v>
      </c>
      <c r="Q27" s="8"/>
      <c r="R27" s="95" t="s">
        <v>87</v>
      </c>
      <c r="S27" s="93" t="s">
        <v>440</v>
      </c>
      <c r="T27" s="94">
        <f>SUMIF(E$23:E$165,R27,I$23:I$165)</f>
        <v>11300.896737457475</v>
      </c>
      <c r="U27" s="93" t="s">
        <v>465</v>
      </c>
      <c r="V27" s="93" t="s">
        <v>448</v>
      </c>
    </row>
    <row r="28" spans="1:22" ht="60" x14ac:dyDescent="0.25">
      <c r="A28" s="9"/>
      <c r="B28" s="96" t="s">
        <v>84</v>
      </c>
      <c r="C28" s="97" t="str">
        <f>VLOOKUP(B28,'Estate codes'!D$1:E$143,2,FALSE)</f>
        <v>Eaton South</v>
      </c>
      <c r="D28" s="98" t="s">
        <v>478</v>
      </c>
      <c r="E28" s="98" t="s">
        <v>55</v>
      </c>
      <c r="F28" s="98"/>
      <c r="G28" s="97" t="s">
        <v>55</v>
      </c>
      <c r="H28" s="99">
        <v>1606</v>
      </c>
      <c r="I28" s="99">
        <v>1689.8569255747159</v>
      </c>
      <c r="J28" s="9"/>
      <c r="K28" s="98" t="s">
        <v>89</v>
      </c>
      <c r="L28" s="54">
        <v>3</v>
      </c>
      <c r="M28" s="13">
        <f>IF(K28="",0,(SUMIF($E$23:$E$1003,K28,$H$23:$H$1003)))</f>
        <v>12254</v>
      </c>
      <c r="N28" s="14">
        <f t="shared" si="0"/>
        <v>0.21224711876143834</v>
      </c>
      <c r="O28" s="13">
        <f>IF(K28="",0,(SUMIF($E$22:$E$1003,K28,$I$22:$I$1003)))</f>
        <v>12059.109834239087</v>
      </c>
      <c r="P28" s="14">
        <f t="shared" si="1"/>
        <v>9.6314164617482698E-2</v>
      </c>
      <c r="Q28" s="8"/>
      <c r="R28" s="95" t="s">
        <v>89</v>
      </c>
      <c r="S28" s="95" t="s">
        <v>472</v>
      </c>
      <c r="T28" s="94">
        <f>SUMIF(E$23:E$165,R28,I$23:I$165)</f>
        <v>12059.109834239087</v>
      </c>
      <c r="U28" s="95" t="s">
        <v>470</v>
      </c>
      <c r="V28" s="93" t="s">
        <v>496</v>
      </c>
    </row>
    <row r="29" spans="1:22" ht="45" x14ac:dyDescent="0.25">
      <c r="A29" s="9"/>
      <c r="B29" s="96" t="s">
        <v>86</v>
      </c>
      <c r="C29" s="97" t="str">
        <f>VLOOKUP(B29,'Estate codes'!D$1:E$143,2,FALSE)</f>
        <v>Manor South</v>
      </c>
      <c r="D29" s="98" t="s">
        <v>478</v>
      </c>
      <c r="E29" s="98" t="s">
        <v>55</v>
      </c>
      <c r="F29" s="98"/>
      <c r="G29" s="97" t="s">
        <v>55</v>
      </c>
      <c r="H29" s="99">
        <v>2044</v>
      </c>
      <c r="I29" s="99">
        <v>1995.9032598305619</v>
      </c>
      <c r="J29" s="9"/>
      <c r="K29" s="100" t="s">
        <v>464</v>
      </c>
      <c r="L29" s="54">
        <v>3</v>
      </c>
      <c r="M29" s="13">
        <f>IF(K29="",0,(SUMIF($E$23:$E$1003,K29,$H$23:$H$1003)))</f>
        <v>11297</v>
      </c>
      <c r="N29" s="14">
        <f t="shared" si="0"/>
        <v>0.11757431864272637</v>
      </c>
      <c r="O29" s="13">
        <f>IF(K29="",0,(SUMIF($E$22:$E$1003,K29,$I$22:$I$1003)))</f>
        <v>11582.058333336563</v>
      </c>
      <c r="P29" s="14">
        <f t="shared" si="1"/>
        <v>5.294460211407688E-2</v>
      </c>
      <c r="Q29" s="8"/>
      <c r="R29" s="95" t="s">
        <v>464</v>
      </c>
      <c r="S29" s="93" t="s">
        <v>439</v>
      </c>
      <c r="T29" s="94">
        <f>SUMIF(E$23:E$165,R29,I$23:I$165)</f>
        <v>11582.058333336563</v>
      </c>
      <c r="U29" s="93" t="s">
        <v>479</v>
      </c>
      <c r="V29" s="93" t="s">
        <v>495</v>
      </c>
    </row>
    <row r="30" spans="1:22" ht="90" x14ac:dyDescent="0.25">
      <c r="A30" s="9"/>
      <c r="B30" s="96" t="s">
        <v>88</v>
      </c>
      <c r="C30" s="97" t="str">
        <f>VLOOKUP(B30,'Estate codes'!D$1:E$143,2,FALSE)</f>
        <v>Eaton North East</v>
      </c>
      <c r="D30" s="98" t="s">
        <v>478</v>
      </c>
      <c r="E30" s="98" t="s">
        <v>55</v>
      </c>
      <c r="F30" s="98"/>
      <c r="G30" s="97" t="s">
        <v>55</v>
      </c>
      <c r="H30" s="99">
        <v>537</v>
      </c>
      <c r="I30" s="99">
        <v>539.35800925143678</v>
      </c>
      <c r="J30" s="9"/>
      <c r="K30" s="100" t="s">
        <v>441</v>
      </c>
      <c r="L30" s="54">
        <v>3</v>
      </c>
      <c r="M30" s="13">
        <f>IF(K30="",0,(SUMIF($E$23:$E$1003,K30,$H$23:$H$1003)))</f>
        <v>10538</v>
      </c>
      <c r="N30" s="14">
        <f t="shared" si="0"/>
        <v>4.2488994410644465E-2</v>
      </c>
      <c r="O30" s="13">
        <f>IF(K30="",0,(SUMIF($E$22:$E$1003,K30,$I$22:$I$1003)))</f>
        <v>10589.915976847744</v>
      </c>
      <c r="P30" s="14">
        <f t="shared" si="1"/>
        <v>-3.7252745259556415E-2</v>
      </c>
      <c r="Q30" s="8"/>
      <c r="R30" s="95" t="s">
        <v>441</v>
      </c>
      <c r="S30" s="93" t="s">
        <v>450</v>
      </c>
      <c r="T30" s="94">
        <f>SUMIF(E$23:E$165,R30,I$23:I$165)</f>
        <v>10589.915976847744</v>
      </c>
      <c r="U30" s="93" t="s">
        <v>477</v>
      </c>
      <c r="V30" s="93" t="s">
        <v>449</v>
      </c>
    </row>
    <row r="31" spans="1:22" ht="45" x14ac:dyDescent="0.25">
      <c r="A31" s="9"/>
      <c r="B31" s="96" t="s">
        <v>90</v>
      </c>
      <c r="C31" s="97" t="str">
        <f>VLOOKUP(B31,'Estate codes'!D$1:E$143,2,FALSE)</f>
        <v>Newton Leys</v>
      </c>
      <c r="D31" s="98" t="s">
        <v>478</v>
      </c>
      <c r="E31" s="98" t="s">
        <v>55</v>
      </c>
      <c r="F31" s="98"/>
      <c r="G31" s="97" t="s">
        <v>55</v>
      </c>
      <c r="H31" s="99">
        <v>2703</v>
      </c>
      <c r="I31" s="99">
        <v>2972.2834225798583</v>
      </c>
      <c r="J31" s="9"/>
      <c r="K31" s="100" t="s">
        <v>96</v>
      </c>
      <c r="L31" s="54">
        <v>3</v>
      </c>
      <c r="M31" s="13">
        <f>IF(K31="",0,(SUMIF($E$23:$E$1003,K31,$H$23:$H$1003)))</f>
        <v>9029</v>
      </c>
      <c r="N31" s="14">
        <f t="shared" si="0"/>
        <v>-0.10679131424049072</v>
      </c>
      <c r="O31" s="13">
        <f>IF(K31="",0,(SUMIF($E$22:$E$1003,K31,$I$22:$I$1003)))</f>
        <v>10976.681427052165</v>
      </c>
      <c r="P31" s="14">
        <f t="shared" si="1"/>
        <v>-2.0912410297941851E-3</v>
      </c>
      <c r="Q31" s="8"/>
      <c r="R31" s="95" t="s">
        <v>96</v>
      </c>
      <c r="S31" s="95" t="s">
        <v>445</v>
      </c>
      <c r="T31" s="94">
        <f>SUMIF(E$23:E$165,R31,I$23:I$165)</f>
        <v>10976.681427052165</v>
      </c>
      <c r="U31" s="95" t="s">
        <v>468</v>
      </c>
      <c r="V31" s="93" t="s">
        <v>497</v>
      </c>
    </row>
    <row r="32" spans="1:22" ht="90" x14ac:dyDescent="0.25">
      <c r="A32" s="9"/>
      <c r="B32" s="96" t="s">
        <v>92</v>
      </c>
      <c r="C32" s="97" t="str">
        <f>VLOOKUP(B32,'Estate codes'!D$1:E$143,2,FALSE)</f>
        <v>Church Green</v>
      </c>
      <c r="D32" s="98" t="s">
        <v>93</v>
      </c>
      <c r="E32" s="98" t="s">
        <v>428</v>
      </c>
      <c r="F32" s="98"/>
      <c r="G32" s="97" t="s">
        <v>59</v>
      </c>
      <c r="H32" s="99">
        <v>2135</v>
      </c>
      <c r="I32" s="99">
        <v>2065.8833372394438</v>
      </c>
      <c r="J32" s="9"/>
      <c r="K32" s="98" t="s">
        <v>433</v>
      </c>
      <c r="L32" s="54">
        <v>3</v>
      </c>
      <c r="M32" s="13">
        <f>IF(K32="",0,(SUMIF($E$23:$E$1003,K32,$H$23:$H$1003)))</f>
        <v>10170</v>
      </c>
      <c r="N32" s="14">
        <f t="shared" si="0"/>
        <v>6.0839887223623681E-3</v>
      </c>
      <c r="O32" s="13">
        <f>IF(K32="",0,(SUMIF($E$22:$E$1003,K32,$I$22:$I$1003)))</f>
        <v>10473.564729157541</v>
      </c>
      <c r="P32" s="14">
        <f t="shared" si="1"/>
        <v>-4.7830434879027051E-2</v>
      </c>
      <c r="Q32" s="8"/>
      <c r="R32" s="95" t="s">
        <v>433</v>
      </c>
      <c r="S32" s="93" t="s">
        <v>435</v>
      </c>
      <c r="T32" s="94">
        <f>SUMIF(E$23:E$165,R32,I$23:I$165)</f>
        <v>10473.564729157541</v>
      </c>
      <c r="U32" s="93" t="s">
        <v>462</v>
      </c>
      <c r="V32" s="93" t="s">
        <v>492</v>
      </c>
    </row>
    <row r="33" spans="1:22" ht="45" x14ac:dyDescent="0.25">
      <c r="A33" s="9"/>
      <c r="B33" s="96" t="s">
        <v>95</v>
      </c>
      <c r="C33" s="97" t="str">
        <f>VLOOKUP(B33,'Estate codes'!D$1:E$143,2,FALSE)</f>
        <v>Denbigh Saints</v>
      </c>
      <c r="D33" s="98" t="s">
        <v>93</v>
      </c>
      <c r="E33" s="98" t="s">
        <v>428</v>
      </c>
      <c r="F33" s="98"/>
      <c r="G33" s="97" t="s">
        <v>59</v>
      </c>
      <c r="H33" s="99">
        <v>1340</v>
      </c>
      <c r="I33" s="99">
        <v>1316.6073531377608</v>
      </c>
      <c r="J33" s="9"/>
      <c r="K33" s="100" t="s">
        <v>442</v>
      </c>
      <c r="L33" s="54">
        <v>3</v>
      </c>
      <c r="M33" s="13">
        <f>IF(K33="",0,(SUMIF($E$23:$E$1003,K33,$H$23:$H$1003)))</f>
        <v>7528</v>
      </c>
      <c r="N33" s="14">
        <f t="shared" si="0"/>
        <v>-0.25528020972448923</v>
      </c>
      <c r="O33" s="13">
        <f>IF(K33="",0,(SUMIF($E$22:$E$1003,K33,$I$22:$I$1003)))</f>
        <v>10733.720036727809</v>
      </c>
      <c r="P33" s="14">
        <f t="shared" si="1"/>
        <v>-2.4179273838938493E-2</v>
      </c>
      <c r="Q33" s="8"/>
      <c r="R33" s="95" t="s">
        <v>442</v>
      </c>
      <c r="S33" s="95" t="s">
        <v>443</v>
      </c>
      <c r="T33" s="94">
        <f>SUMIF(E$23:E$165,R33,I$23:I$165)</f>
        <v>10733.720036727809</v>
      </c>
      <c r="U33" s="95" t="s">
        <v>466</v>
      </c>
      <c r="V33" s="93" t="s">
        <v>451</v>
      </c>
    </row>
    <row r="34" spans="1:22" ht="60" x14ac:dyDescent="0.25">
      <c r="A34" s="9"/>
      <c r="B34" s="96" t="s">
        <v>97</v>
      </c>
      <c r="C34" s="97" t="str">
        <f>VLOOKUP(B34,'Estate codes'!D$1:E$143,2,FALSE)</f>
        <v>Denbigh Poets</v>
      </c>
      <c r="D34" s="98" t="s">
        <v>93</v>
      </c>
      <c r="E34" s="98" t="s">
        <v>428</v>
      </c>
      <c r="F34" s="98"/>
      <c r="G34" s="97" t="s">
        <v>59</v>
      </c>
      <c r="H34" s="99">
        <v>1273</v>
      </c>
      <c r="I34" s="99">
        <v>1403.1281921353432</v>
      </c>
      <c r="J34" s="9"/>
      <c r="K34" s="98" t="s">
        <v>438</v>
      </c>
      <c r="L34" s="54">
        <v>3</v>
      </c>
      <c r="M34" s="13">
        <f>IF(K34="",0,(SUMIF($E$23:$E$1003,K34,$H$23:$H$1003)))</f>
        <v>11006</v>
      </c>
      <c r="N34" s="14">
        <f t="shared" si="0"/>
        <v>8.8786664688133704E-2</v>
      </c>
      <c r="O34" s="13">
        <f>IF(K34="",0,(SUMIF($E$22:$E$1003,K34,$I$22:$I$1003)))</f>
        <v>10787.622143644949</v>
      </c>
      <c r="P34" s="14">
        <f t="shared" si="1"/>
        <v>-1.9278941714240359E-2</v>
      </c>
      <c r="Q34" s="8"/>
      <c r="R34" s="95" t="s">
        <v>438</v>
      </c>
      <c r="S34" s="93" t="s">
        <v>480</v>
      </c>
      <c r="T34" s="94">
        <f>SUMIF(E$23:E$165,R34,I$23:I$165)</f>
        <v>10787.622143644949</v>
      </c>
      <c r="U34" s="95" t="s">
        <v>458</v>
      </c>
      <c r="V34" s="93" t="s">
        <v>494</v>
      </c>
    </row>
    <row r="35" spans="1:22" ht="45" x14ac:dyDescent="0.25">
      <c r="A35" s="9"/>
      <c r="B35" s="96" t="s">
        <v>99</v>
      </c>
      <c r="C35" s="97" t="str">
        <f>VLOOKUP(B35,'Estate codes'!D$1:E$143,2,FALSE)</f>
        <v>Central Bletchley</v>
      </c>
      <c r="D35" s="98" t="s">
        <v>478</v>
      </c>
      <c r="E35" s="98" t="s">
        <v>428</v>
      </c>
      <c r="F35" s="98"/>
      <c r="G35" s="97" t="s">
        <v>59</v>
      </c>
      <c r="H35" s="99">
        <v>1790</v>
      </c>
      <c r="I35" s="99">
        <v>2057.6955087496767</v>
      </c>
      <c r="J35" s="9"/>
      <c r="K35" s="98" t="s">
        <v>98</v>
      </c>
      <c r="L35" s="54">
        <v>3</v>
      </c>
      <c r="M35" s="13">
        <f>IF(K35="",0,(SUMIF($E$23:$E$1003,K35,$H$23:$H$1003)))</f>
        <v>11047</v>
      </c>
      <c r="N35" s="14">
        <f t="shared" si="0"/>
        <v>9.2842657169708701E-2</v>
      </c>
      <c r="O35" s="13">
        <f>IF(K35="",0,(SUMIF($E$22:$E$1003,K35,$I$22:$I$1003)))</f>
        <v>11213.180617892269</v>
      </c>
      <c r="P35" s="14">
        <f t="shared" si="1"/>
        <v>1.9409302244338674E-2</v>
      </c>
      <c r="Q35" s="8"/>
      <c r="R35" s="95" t="s">
        <v>98</v>
      </c>
      <c r="S35" s="93" t="s">
        <v>444</v>
      </c>
      <c r="T35" s="94">
        <f>SUMIF(E$23:E$165,R35,I$23:I$165)</f>
        <v>11213.180617892269</v>
      </c>
      <c r="U35" s="93" t="s">
        <v>467</v>
      </c>
      <c r="V35" s="93" t="s">
        <v>452</v>
      </c>
    </row>
    <row r="36" spans="1:22" ht="60" x14ac:dyDescent="0.25">
      <c r="A36" s="9"/>
      <c r="B36" s="96" t="s">
        <v>101</v>
      </c>
      <c r="C36" s="97" t="str">
        <f>VLOOKUP(B36,'Estate codes'!D$1:E$143,2,FALSE)</f>
        <v>Granby</v>
      </c>
      <c r="D36" s="98" t="s">
        <v>478</v>
      </c>
      <c r="E36" s="98" t="s">
        <v>428</v>
      </c>
      <c r="F36" s="98"/>
      <c r="G36" s="97" t="s">
        <v>59</v>
      </c>
      <c r="H36" s="99">
        <v>204</v>
      </c>
      <c r="I36" s="99">
        <v>203.19759599182342</v>
      </c>
      <c r="J36" s="9"/>
      <c r="K36" s="100" t="s">
        <v>100</v>
      </c>
      <c r="L36" s="2">
        <v>3</v>
      </c>
      <c r="M36" s="13">
        <f>IF(K36="",0,(SUMIF($E$23:$E$1003,K36,$H$23:$H$1003)))</f>
        <v>10291</v>
      </c>
      <c r="N36" s="14">
        <f t="shared" si="0"/>
        <v>1.8054112875303008E-2</v>
      </c>
      <c r="O36" s="13">
        <f>IF(K36="",0,(SUMIF($E$22:$E$1003,K36,$I$22:$I$1003)))</f>
        <v>10602.644277262627</v>
      </c>
      <c r="P36" s="14">
        <f t="shared" si="1"/>
        <v>-3.6095593842233389E-2</v>
      </c>
      <c r="Q36" s="8"/>
      <c r="R36" s="95" t="s">
        <v>100</v>
      </c>
      <c r="S36" s="95" t="s">
        <v>436</v>
      </c>
      <c r="T36" s="94">
        <f>SUMIF(E$23:E$165,R36,I$23:I$165)</f>
        <v>10602.644277262627</v>
      </c>
      <c r="U36" s="95" t="s">
        <v>463</v>
      </c>
      <c r="V36" s="93" t="s">
        <v>493</v>
      </c>
    </row>
    <row r="37" spans="1:22" ht="15" x14ac:dyDescent="0.25">
      <c r="A37" s="9"/>
      <c r="B37" s="96" t="s">
        <v>102</v>
      </c>
      <c r="C37" s="97" t="str">
        <f>VLOOKUP(B37,'Estate codes'!D$1:E$143,2,FALSE)</f>
        <v>Castles</v>
      </c>
      <c r="D37" s="98" t="s">
        <v>93</v>
      </c>
      <c r="E37" s="98" t="s">
        <v>63</v>
      </c>
      <c r="F37" s="98"/>
      <c r="G37" s="97" t="s">
        <v>59</v>
      </c>
      <c r="H37" s="99">
        <v>1524</v>
      </c>
      <c r="I37" s="99">
        <v>1522.0497291581844</v>
      </c>
      <c r="J37" s="9"/>
      <c r="K37" s="3"/>
      <c r="L37" s="2"/>
      <c r="M37" s="13">
        <f>IF(K37="",0,(SUMIF($G$23:$G$1003,K37,$H$23:$H$1003)))</f>
        <v>0</v>
      </c>
      <c r="N37" s="14">
        <f t="shared" si="0"/>
        <v>-1</v>
      </c>
      <c r="O37" s="13">
        <f>IF(K37="",0,(SUMIF($G$22:$G$1003,K37,$I$22:$I$1003)))</f>
        <v>0</v>
      </c>
      <c r="P37" s="14">
        <f t="shared" si="1"/>
        <v>-1</v>
      </c>
      <c r="Q37" s="8"/>
      <c r="R37" s="41"/>
      <c r="S37" s="41"/>
      <c r="T37" s="86"/>
      <c r="U37" s="41"/>
    </row>
    <row r="38" spans="1:22" ht="15" x14ac:dyDescent="0.25">
      <c r="A38" s="9"/>
      <c r="B38" s="96" t="s">
        <v>103</v>
      </c>
      <c r="C38" s="97" t="str">
        <f>VLOOKUP(B38,'Estate codes'!D$1:E$143,2,FALSE)</f>
        <v>Fairways</v>
      </c>
      <c r="D38" s="98" t="s">
        <v>93</v>
      </c>
      <c r="E38" s="98" t="s">
        <v>63</v>
      </c>
      <c r="F38" s="98"/>
      <c r="G38" s="97" t="s">
        <v>59</v>
      </c>
      <c r="H38" s="99">
        <v>1498</v>
      </c>
      <c r="I38" s="99">
        <v>1434.6704611288301</v>
      </c>
      <c r="J38" s="9"/>
      <c r="K38" s="3"/>
      <c r="L38" s="2"/>
      <c r="M38" s="13">
        <f>IF(K38="",0,(SUMIF($G$23:$G$1003,K38,$H$23:$H$1003)))</f>
        <v>0</v>
      </c>
      <c r="N38" s="14">
        <f t="shared" si="0"/>
        <v>-1</v>
      </c>
      <c r="O38" s="13">
        <f>IF(K38="",0,(SUMIF($G$22:$G$1003,K38,$I$22:$I$1003)))</f>
        <v>0</v>
      </c>
      <c r="P38" s="14">
        <f t="shared" si="1"/>
        <v>-1</v>
      </c>
      <c r="Q38" s="8"/>
      <c r="R38" s="41"/>
      <c r="S38" s="41"/>
      <c r="T38" s="86"/>
      <c r="U38" s="41"/>
    </row>
    <row r="39" spans="1:22" ht="15" x14ac:dyDescent="0.25">
      <c r="A39" s="9"/>
      <c r="B39" s="96" t="s">
        <v>104</v>
      </c>
      <c r="C39" s="97" t="str">
        <f>VLOOKUP(B39,'Estate codes'!D$1:E$143,2,FALSE)</f>
        <v>Racecourses</v>
      </c>
      <c r="D39" s="98" t="s">
        <v>93</v>
      </c>
      <c r="E39" s="98" t="s">
        <v>428</v>
      </c>
      <c r="F39" s="98"/>
      <c r="G39" s="97" t="s">
        <v>59</v>
      </c>
      <c r="H39" s="99">
        <v>1360</v>
      </c>
      <c r="I39" s="99">
        <v>1316.957396305814</v>
      </c>
      <c r="J39" s="9"/>
      <c r="K39" s="3"/>
      <c r="L39" s="2"/>
      <c r="M39" s="13">
        <f>IF(K39="",0,(SUMIF($G$23:$G$1003,K39,$H$23:$H$1003)))</f>
        <v>0</v>
      </c>
      <c r="N39" s="14">
        <f t="shared" si="0"/>
        <v>-1</v>
      </c>
      <c r="O39" s="13">
        <f>IF(K39="",0,(SUMIF($G$22:$G$1003,K39,$I$22:$I$1003)))</f>
        <v>0</v>
      </c>
      <c r="P39" s="14">
        <f t="shared" si="1"/>
        <v>-1</v>
      </c>
      <c r="Q39" s="8"/>
      <c r="R39" s="41"/>
      <c r="S39" s="41"/>
      <c r="T39" s="86"/>
      <c r="U39" s="41"/>
    </row>
    <row r="40" spans="1:22" ht="15" x14ac:dyDescent="0.25">
      <c r="A40" s="9"/>
      <c r="B40" s="96" t="s">
        <v>105</v>
      </c>
      <c r="C40" s="97" t="str">
        <f>VLOOKUP(B40,'Estate codes'!D$1:E$143,2,FALSE)</f>
        <v>Scots</v>
      </c>
      <c r="D40" s="98" t="s">
        <v>93</v>
      </c>
      <c r="E40" s="98" t="s">
        <v>63</v>
      </c>
      <c r="F40" s="98"/>
      <c r="G40" s="97" t="s">
        <v>63</v>
      </c>
      <c r="H40" s="99">
        <v>1881</v>
      </c>
      <c r="I40" s="99">
        <v>1776.6502878137308</v>
      </c>
      <c r="J40" s="9"/>
      <c r="K40" s="3"/>
      <c r="L40" s="2"/>
      <c r="M40" s="13">
        <f>IF(K40="",0,(SUMIF($G$23:$G$1003,K40,$H$23:$H$1003)))</f>
        <v>0</v>
      </c>
      <c r="N40" s="14">
        <f t="shared" si="0"/>
        <v>-1</v>
      </c>
      <c r="O40" s="13">
        <f>IF(K40="",0,(SUMIF($G$22:$G$1003,K40,$I$22:$I$1003)))</f>
        <v>0</v>
      </c>
      <c r="P40" s="14">
        <f t="shared" si="1"/>
        <v>-1</v>
      </c>
      <c r="Q40" s="8"/>
      <c r="R40" s="41"/>
      <c r="S40" s="41"/>
      <c r="T40" s="86"/>
      <c r="U40" s="41"/>
    </row>
    <row r="41" spans="1:22" ht="15" x14ac:dyDescent="0.25">
      <c r="A41" s="9"/>
      <c r="B41" s="96" t="s">
        <v>106</v>
      </c>
      <c r="C41" s="97" t="str">
        <f>VLOOKUP(B41,'Estate codes'!D$1:E$143,2,FALSE)</f>
        <v>Counties</v>
      </c>
      <c r="D41" s="98" t="s">
        <v>93</v>
      </c>
      <c r="E41" s="98" t="s">
        <v>63</v>
      </c>
      <c r="F41" s="98"/>
      <c r="G41" s="97" t="s">
        <v>63</v>
      </c>
      <c r="H41" s="99">
        <v>1682</v>
      </c>
      <c r="I41" s="99">
        <v>1621.193696436967</v>
      </c>
      <c r="J41" s="9"/>
      <c r="K41" s="3"/>
      <c r="L41" s="2"/>
      <c r="M41" s="13">
        <f>IF(K41="",0,(SUMIF($G$23:$G$1003,K41,$H$23:$H$1003)))</f>
        <v>0</v>
      </c>
      <c r="N41" s="14">
        <f t="shared" si="0"/>
        <v>-1</v>
      </c>
      <c r="O41" s="13">
        <f>IF(K41="",0,(SUMIF($G$22:$G$1003,K41,$I$22:$I$1003)))</f>
        <v>0</v>
      </c>
      <c r="P41" s="14">
        <f t="shared" si="1"/>
        <v>-1</v>
      </c>
      <c r="Q41" s="8"/>
      <c r="R41" s="41"/>
      <c r="S41" s="89"/>
      <c r="T41" s="86"/>
      <c r="U41" s="41"/>
    </row>
    <row r="42" spans="1:22" ht="15" x14ac:dyDescent="0.25">
      <c r="A42" s="9"/>
      <c r="B42" s="96" t="s">
        <v>107</v>
      </c>
      <c r="C42" s="97" t="str">
        <f>VLOOKUP(B42,'Estate codes'!D$1:E$143,2,FALSE)</f>
        <v>Abbeys</v>
      </c>
      <c r="D42" s="98" t="s">
        <v>93</v>
      </c>
      <c r="E42" s="98" t="s">
        <v>63</v>
      </c>
      <c r="F42" s="98"/>
      <c r="G42" s="97" t="s">
        <v>63</v>
      </c>
      <c r="H42" s="99">
        <v>1965</v>
      </c>
      <c r="I42" s="99">
        <v>1862.1335233414527</v>
      </c>
      <c r="J42" s="9"/>
      <c r="K42" s="3"/>
      <c r="L42" s="2"/>
      <c r="M42" s="13">
        <f>IF(K42="",0,(SUMIF($G$23:$G$1003,K42,$H$23:$H$1003)))</f>
        <v>0</v>
      </c>
      <c r="N42" s="14">
        <f t="shared" si="0"/>
        <v>-1</v>
      </c>
      <c r="O42" s="13">
        <f>IF(K42="",0,(SUMIF($G$22:$G$1003,K42,$I$22:$I$1003)))</f>
        <v>0</v>
      </c>
      <c r="P42" s="14">
        <f t="shared" si="1"/>
        <v>-1</v>
      </c>
      <c r="Q42" s="8"/>
      <c r="R42" s="41"/>
      <c r="S42" s="89"/>
      <c r="T42" s="86"/>
      <c r="U42" s="41"/>
    </row>
    <row r="43" spans="1:22" s="83" customFormat="1" ht="15" x14ac:dyDescent="0.25">
      <c r="A43" s="77"/>
      <c r="B43" s="96" t="s">
        <v>108</v>
      </c>
      <c r="C43" s="97" t="str">
        <f>VLOOKUP(B43,'Estate codes'!D$1:E$143,2,FALSE)</f>
        <v>Emerson Valley South</v>
      </c>
      <c r="D43" s="98" t="s">
        <v>89</v>
      </c>
      <c r="E43" s="98" t="s">
        <v>89</v>
      </c>
      <c r="F43" s="98"/>
      <c r="G43" s="97" t="s">
        <v>63</v>
      </c>
      <c r="H43" s="99">
        <v>978</v>
      </c>
      <c r="I43" s="99">
        <v>963.49382922068423</v>
      </c>
      <c r="J43" s="77"/>
      <c r="K43" s="78"/>
      <c r="L43" s="79"/>
      <c r="M43" s="80">
        <f>IF(K43="",0,(SUMIF($G$23:$G$1003,K43,$H$23:$H$1003)))</f>
        <v>0</v>
      </c>
      <c r="N43" s="81">
        <f t="shared" si="0"/>
        <v>-1</v>
      </c>
      <c r="O43" s="80">
        <f>IF(K43="",0,(SUMIF($G$22:$G$1003,K43,$I$22:$I$1003)))</f>
        <v>0</v>
      </c>
      <c r="P43" s="81">
        <f t="shared" si="1"/>
        <v>-1</v>
      </c>
      <c r="Q43" s="82"/>
      <c r="R43" s="87"/>
      <c r="S43" s="90"/>
      <c r="T43" s="88"/>
      <c r="U43" s="87"/>
    </row>
    <row r="44" spans="1:22" s="83" customFormat="1" ht="15" x14ac:dyDescent="0.25">
      <c r="A44" s="77"/>
      <c r="B44" s="96" t="s">
        <v>109</v>
      </c>
      <c r="C44" s="97" t="str">
        <f>VLOOKUP(B44,'Estate codes'!D$1:E$143,2,FALSE)</f>
        <v>Furzton South</v>
      </c>
      <c r="D44" s="98" t="s">
        <v>89</v>
      </c>
      <c r="E44" s="98" t="s">
        <v>89</v>
      </c>
      <c r="F44" s="98"/>
      <c r="G44" s="97" t="s">
        <v>63</v>
      </c>
      <c r="H44" s="99">
        <v>1822</v>
      </c>
      <c r="I44" s="99">
        <v>1704.421811742008</v>
      </c>
      <c r="J44" s="77"/>
      <c r="K44" s="78"/>
      <c r="L44" s="79"/>
      <c r="M44" s="80">
        <f>IF(K44="",0,(SUMIF($G$23:$G$1003,K44,$H$23:$H$1003)))</f>
        <v>0</v>
      </c>
      <c r="N44" s="81">
        <f t="shared" si="0"/>
        <v>-1</v>
      </c>
      <c r="O44" s="80">
        <f>IF(K44="",0,(SUMIF($G$22:$G$1003,K44,$I$22:$I$1003)))</f>
        <v>0</v>
      </c>
      <c r="P44" s="81">
        <f t="shared" si="1"/>
        <v>-1</v>
      </c>
      <c r="Q44" s="82"/>
      <c r="R44" s="87"/>
      <c r="S44" s="87"/>
      <c r="T44" s="88"/>
      <c r="U44" s="87"/>
    </row>
    <row r="45" spans="1:22" s="83" customFormat="1" ht="15" x14ac:dyDescent="0.25">
      <c r="A45" s="77"/>
      <c r="B45" s="96" t="s">
        <v>110</v>
      </c>
      <c r="C45" s="97" t="str">
        <f>VLOOKUP(B45,'Estate codes'!D$1:E$143,2,FALSE)</f>
        <v>Rivers</v>
      </c>
      <c r="D45" s="97" t="s">
        <v>63</v>
      </c>
      <c r="E45" s="98" t="s">
        <v>63</v>
      </c>
      <c r="F45" s="98"/>
      <c r="G45" s="97" t="s">
        <v>63</v>
      </c>
      <c r="H45" s="99">
        <v>1873</v>
      </c>
      <c r="I45" s="99">
        <v>1803.8290942125391</v>
      </c>
      <c r="J45" s="77"/>
      <c r="K45" s="78"/>
      <c r="L45" s="79"/>
      <c r="M45" s="80">
        <f>IF(K45="",0,(SUMIF($G$23:$G$1003,K45,$H$23:$H$1003)))</f>
        <v>0</v>
      </c>
      <c r="N45" s="81">
        <f t="shared" si="0"/>
        <v>-1</v>
      </c>
      <c r="O45" s="80">
        <f>IF(K45="",0,(SUMIF($G$22:$G$1003,K45,$I$22:$I$1003)))</f>
        <v>0</v>
      </c>
      <c r="P45" s="81">
        <f t="shared" si="1"/>
        <v>-1</v>
      </c>
      <c r="Q45" s="82"/>
      <c r="R45" s="87"/>
      <c r="S45" s="87"/>
      <c r="T45" s="88"/>
      <c r="U45" s="87"/>
    </row>
    <row r="46" spans="1:22" s="83" customFormat="1" ht="15" x14ac:dyDescent="0.25">
      <c r="A46" s="77"/>
      <c r="B46" s="96" t="s">
        <v>111</v>
      </c>
      <c r="C46" s="97" t="str">
        <f>VLOOKUP(B46,'Estate codes'!D$1:E$143,2,FALSE)</f>
        <v>Bradwell</v>
      </c>
      <c r="D46" s="98" t="s">
        <v>68</v>
      </c>
      <c r="E46" s="97" t="s">
        <v>481</v>
      </c>
      <c r="F46" s="98"/>
      <c r="G46" s="97" t="s">
        <v>68</v>
      </c>
      <c r="H46" s="99">
        <v>2063</v>
      </c>
      <c r="I46" s="99">
        <v>1968.9774411587634</v>
      </c>
      <c r="J46" s="77"/>
      <c r="K46" s="78"/>
      <c r="L46" s="79"/>
      <c r="M46" s="80">
        <f>IF(K46="",0,(SUMIF($G$23:$G$1003,K46,$H$23:$H$1003)))</f>
        <v>0</v>
      </c>
      <c r="N46" s="81">
        <f t="shared" si="0"/>
        <v>-1</v>
      </c>
      <c r="O46" s="80">
        <f>IF(K46="",0,(SUMIF($G$22:$G$1003,K46,$I$22:$I$1003)))</f>
        <v>0</v>
      </c>
      <c r="P46" s="81">
        <f t="shared" si="1"/>
        <v>-1</v>
      </c>
      <c r="Q46" s="82"/>
      <c r="R46" s="87"/>
      <c r="S46" s="87"/>
      <c r="T46" s="88"/>
      <c r="U46" s="87"/>
    </row>
    <row r="47" spans="1:22" s="83" customFormat="1" ht="15" x14ac:dyDescent="0.25">
      <c r="A47" s="77"/>
      <c r="B47" s="96" t="s">
        <v>112</v>
      </c>
      <c r="C47" s="97" t="str">
        <f>VLOOKUP(B47,'Estate codes'!D$1:E$143,2,FALSE)</f>
        <v>Heelands</v>
      </c>
      <c r="D47" s="98" t="s">
        <v>68</v>
      </c>
      <c r="E47" s="97" t="s">
        <v>481</v>
      </c>
      <c r="F47" s="98"/>
      <c r="G47" s="97" t="s">
        <v>68</v>
      </c>
      <c r="H47" s="99">
        <v>2503</v>
      </c>
      <c r="I47" s="99">
        <v>2471.3242942753855</v>
      </c>
      <c r="J47" s="77"/>
      <c r="K47" s="78"/>
      <c r="L47" s="79"/>
      <c r="M47" s="80">
        <f>IF(K47="",0,(SUMIF($G$23:$G$1003,K47,$H$23:$H$1003)))</f>
        <v>0</v>
      </c>
      <c r="N47" s="81">
        <f t="shared" si="0"/>
        <v>-1</v>
      </c>
      <c r="O47" s="80">
        <f>IF(K47="",0,(SUMIF($G$22:$G$1003,K47,$I$22:$I$1003)))</f>
        <v>0</v>
      </c>
      <c r="P47" s="81">
        <f t="shared" si="1"/>
        <v>-1</v>
      </c>
      <c r="Q47" s="82"/>
      <c r="R47" s="87"/>
      <c r="S47" s="87"/>
      <c r="T47" s="88"/>
      <c r="U47" s="87"/>
    </row>
    <row r="48" spans="1:22" s="83" customFormat="1" ht="15" x14ac:dyDescent="0.25">
      <c r="A48" s="77"/>
      <c r="B48" s="96" t="s">
        <v>113</v>
      </c>
      <c r="C48" s="97" t="str">
        <f>VLOOKUP(B48,'Estate codes'!D$1:E$143,2,FALSE)</f>
        <v>Two Mile Ash</v>
      </c>
      <c r="D48" s="98" t="s">
        <v>114</v>
      </c>
      <c r="E48" s="97" t="s">
        <v>481</v>
      </c>
      <c r="F48" s="98"/>
      <c r="G48" s="97" t="s">
        <v>68</v>
      </c>
      <c r="H48" s="99">
        <v>3022</v>
      </c>
      <c r="I48" s="99">
        <v>2893.047418188537</v>
      </c>
      <c r="J48" s="77"/>
      <c r="K48" s="78"/>
      <c r="L48" s="79"/>
      <c r="M48" s="80">
        <f>IF(K48="",0,(SUMIF($G$23:$G$1003,K48,$H$23:$H$1003)))</f>
        <v>0</v>
      </c>
      <c r="N48" s="81">
        <f t="shared" si="0"/>
        <v>-1</v>
      </c>
      <c r="O48" s="80">
        <f>IF(K48="",0,(SUMIF($G$22:$G$1003,K48,$I$22:$I$1003)))</f>
        <v>0</v>
      </c>
      <c r="P48" s="81">
        <f t="shared" si="1"/>
        <v>-1</v>
      </c>
      <c r="Q48" s="82"/>
      <c r="T48" s="84"/>
    </row>
    <row r="49" spans="1:20" s="83" customFormat="1" ht="15" x14ac:dyDescent="0.25">
      <c r="A49" s="77"/>
      <c r="B49" s="96" t="s">
        <v>115</v>
      </c>
      <c r="C49" s="97" t="str">
        <f>VLOOKUP(B49,'Estate codes'!D$1:E$143,2,FALSE)</f>
        <v>Hodge Lea</v>
      </c>
      <c r="D49" s="98" t="s">
        <v>116</v>
      </c>
      <c r="E49" s="98" t="s">
        <v>98</v>
      </c>
      <c r="F49" s="98"/>
      <c r="G49" s="97" t="s">
        <v>68</v>
      </c>
      <c r="H49" s="99">
        <v>871</v>
      </c>
      <c r="I49" s="99">
        <v>866.61785344330838</v>
      </c>
      <c r="J49" s="77"/>
      <c r="K49" s="78"/>
      <c r="L49" s="79"/>
      <c r="M49" s="80">
        <f>IF(K49="",0,(SUMIF($G$23:$G$1003,K49,$H$23:$H$1003)))</f>
        <v>0</v>
      </c>
      <c r="N49" s="81">
        <f t="shared" si="0"/>
        <v>-1</v>
      </c>
      <c r="O49" s="80">
        <f>IF(K49="",0,(SUMIF($G$22:$G$1003,K49,$I$22:$I$1003)))</f>
        <v>0</v>
      </c>
      <c r="P49" s="81">
        <f t="shared" si="1"/>
        <v>-1</v>
      </c>
      <c r="Q49" s="82"/>
      <c r="T49" s="84"/>
    </row>
    <row r="50" spans="1:20" s="83" customFormat="1" ht="15" x14ac:dyDescent="0.25">
      <c r="A50" s="77"/>
      <c r="B50" s="96" t="s">
        <v>117</v>
      </c>
      <c r="C50" s="97" t="str">
        <f>VLOOKUP(B50,'Estate codes'!D$1:E$143,2,FALSE)</f>
        <v>Stacey Bushes</v>
      </c>
      <c r="D50" s="98" t="s">
        <v>116</v>
      </c>
      <c r="E50" s="98" t="s">
        <v>98</v>
      </c>
      <c r="F50" s="98"/>
      <c r="G50" s="97" t="s">
        <v>68</v>
      </c>
      <c r="H50" s="99">
        <v>966</v>
      </c>
      <c r="I50" s="99">
        <v>962.88738441942473</v>
      </c>
      <c r="J50" s="77"/>
      <c r="K50" s="78"/>
      <c r="L50" s="79"/>
      <c r="M50" s="80">
        <f>IF(K50="",0,(SUMIF($G$23:$G$1003,K50,$H$23:$H$1003)))</f>
        <v>0</v>
      </c>
      <c r="N50" s="81">
        <f t="shared" si="0"/>
        <v>-1</v>
      </c>
      <c r="O50" s="80">
        <f>IF(K50="",0,(SUMIF($G$22:$G$1003,K50,$I$22:$I$1003)))</f>
        <v>0</v>
      </c>
      <c r="P50" s="81">
        <f t="shared" si="1"/>
        <v>-1</v>
      </c>
      <c r="Q50" s="82"/>
      <c r="T50" s="84"/>
    </row>
    <row r="51" spans="1:20" s="83" customFormat="1" ht="15" x14ac:dyDescent="0.25">
      <c r="A51" s="77"/>
      <c r="B51" s="96" t="s">
        <v>118</v>
      </c>
      <c r="C51" s="97" t="str">
        <f>VLOOKUP(B51,'Estate codes'!D$1:E$143,2,FALSE)</f>
        <v>Willen</v>
      </c>
      <c r="D51" s="98" t="s">
        <v>119</v>
      </c>
      <c r="E51" s="98" t="s">
        <v>438</v>
      </c>
      <c r="F51" s="98"/>
      <c r="G51" s="97" t="s">
        <v>72</v>
      </c>
      <c r="H51" s="99">
        <v>1077</v>
      </c>
      <c r="I51" s="99">
        <v>1073.5131525315178</v>
      </c>
      <c r="J51" s="77"/>
      <c r="K51" s="78"/>
      <c r="L51" s="79"/>
      <c r="M51" s="80">
        <f>IF(K51="",0,(SUMIF($G$23:$G$1003,K51,$H$23:$H$1003)))</f>
        <v>0</v>
      </c>
      <c r="N51" s="81">
        <f t="shared" si="0"/>
        <v>-1</v>
      </c>
      <c r="O51" s="80">
        <f>IF(K51="",0,(SUMIF($G$22:$G$1003,K51,$I$22:$I$1003)))</f>
        <v>0</v>
      </c>
      <c r="P51" s="81">
        <f t="shared" si="1"/>
        <v>-1</v>
      </c>
      <c r="Q51" s="82"/>
      <c r="T51" s="84"/>
    </row>
    <row r="52" spans="1:20" s="83" customFormat="1" ht="15" x14ac:dyDescent="0.25">
      <c r="A52" s="77"/>
      <c r="B52" s="96" t="s">
        <v>120</v>
      </c>
      <c r="C52" s="97" t="str">
        <f>VLOOKUP(B52,'Estate codes'!D$1:E$143,2,FALSE)</f>
        <v>Willen Park South</v>
      </c>
      <c r="D52" s="98" t="s">
        <v>121</v>
      </c>
      <c r="E52" s="98" t="s">
        <v>438</v>
      </c>
      <c r="F52" s="98"/>
      <c r="G52" s="97" t="s">
        <v>72</v>
      </c>
      <c r="H52" s="99">
        <v>562</v>
      </c>
      <c r="I52" s="99">
        <v>569.15538271163427</v>
      </c>
      <c r="J52" s="77"/>
      <c r="K52" s="78"/>
      <c r="L52" s="79"/>
      <c r="M52" s="80">
        <f>IF(K52="",0,(SUMIF($G$23:$G$1003,K52,$H$23:$H$1003)))</f>
        <v>0</v>
      </c>
      <c r="N52" s="81">
        <f t="shared" si="0"/>
        <v>-1</v>
      </c>
      <c r="O52" s="80">
        <f>IF(K52="",0,(SUMIF($G$22:$G$1003,K52,$I$22:$I$1003)))</f>
        <v>0</v>
      </c>
      <c r="P52" s="81">
        <f t="shared" si="1"/>
        <v>-1</v>
      </c>
      <c r="Q52" s="82"/>
      <c r="T52" s="84"/>
    </row>
    <row r="53" spans="1:20" s="83" customFormat="1" ht="15" x14ac:dyDescent="0.25">
      <c r="A53" s="77"/>
      <c r="B53" s="96" t="s">
        <v>122</v>
      </c>
      <c r="C53" s="97" t="str">
        <f>VLOOKUP(B53,'Estate codes'!D$1:E$143,2,FALSE)</f>
        <v>Broughton</v>
      </c>
      <c r="D53" s="98" t="s">
        <v>123</v>
      </c>
      <c r="E53" s="98" t="s">
        <v>460</v>
      </c>
      <c r="F53" s="98"/>
      <c r="G53" s="97" t="s">
        <v>72</v>
      </c>
      <c r="H53" s="99">
        <v>2153</v>
      </c>
      <c r="I53" s="99">
        <v>2318.9568170564316</v>
      </c>
      <c r="J53" s="77"/>
      <c r="K53" s="78"/>
      <c r="L53" s="79"/>
      <c r="M53" s="80">
        <f>IF(K53="",0,(SUMIF($G$23:$G$1003,K53,$H$23:$H$1003)))</f>
        <v>0</v>
      </c>
      <c r="N53" s="81">
        <f t="shared" si="0"/>
        <v>-1</v>
      </c>
      <c r="O53" s="80">
        <f>IF(K53="",0,(SUMIF($G$22:$G$1003,K53,$I$22:$I$1003)))</f>
        <v>0</v>
      </c>
      <c r="P53" s="81">
        <f t="shared" si="1"/>
        <v>-1</v>
      </c>
      <c r="Q53" s="82"/>
      <c r="T53" s="84"/>
    </row>
    <row r="54" spans="1:20" s="83" customFormat="1" ht="15" x14ac:dyDescent="0.25">
      <c r="A54" s="77"/>
      <c r="B54" s="96" t="s">
        <v>124</v>
      </c>
      <c r="C54" s="97" t="str">
        <f>VLOOKUP(B54,'Estate codes'!D$1:E$143,2,FALSE)</f>
        <v>Milton Keynes Village and Middleton</v>
      </c>
      <c r="D54" s="98" t="s">
        <v>123</v>
      </c>
      <c r="E54" s="98" t="s">
        <v>460</v>
      </c>
      <c r="F54" s="98"/>
      <c r="G54" s="97" t="s">
        <v>72</v>
      </c>
      <c r="H54" s="99">
        <v>2154</v>
      </c>
      <c r="I54" s="99">
        <v>2190.328001068634</v>
      </c>
      <c r="J54" s="77"/>
      <c r="K54" s="78"/>
      <c r="L54" s="79"/>
      <c r="M54" s="80">
        <f>IF(K54="",0,(SUMIF($G$23:$G$1003,K54,$H$23:$H$1003)))</f>
        <v>0</v>
      </c>
      <c r="N54" s="81">
        <f t="shared" si="0"/>
        <v>-1</v>
      </c>
      <c r="O54" s="80">
        <f>IF(K54="",0,(SUMIF($G$22:$G$1003,K54,$I$22:$I$1003)))</f>
        <v>0</v>
      </c>
      <c r="P54" s="81">
        <f t="shared" si="1"/>
        <v>-1</v>
      </c>
      <c r="Q54" s="82"/>
      <c r="T54" s="84"/>
    </row>
    <row r="55" spans="1:20" s="83" customFormat="1" ht="15" x14ac:dyDescent="0.25">
      <c r="A55" s="77"/>
      <c r="B55" s="96" t="s">
        <v>125</v>
      </c>
      <c r="C55" s="97" t="str">
        <f>VLOOKUP(B55,'Estate codes'!D$1:E$143,2,FALSE)</f>
        <v>Oakgrove</v>
      </c>
      <c r="D55" s="98" t="s">
        <v>123</v>
      </c>
      <c r="E55" s="98" t="s">
        <v>460</v>
      </c>
      <c r="F55" s="98"/>
      <c r="G55" s="97" t="s">
        <v>72</v>
      </c>
      <c r="H55" s="99">
        <v>1104</v>
      </c>
      <c r="I55" s="99">
        <v>1173.7923977037876</v>
      </c>
      <c r="J55" s="77"/>
      <c r="K55" s="78"/>
      <c r="L55" s="79"/>
      <c r="M55" s="80">
        <f>IF(K55="",0,(SUMIF($G$23:$G$1003,K55,$H$23:$H$1003)))</f>
        <v>0</v>
      </c>
      <c r="N55" s="81">
        <f t="shared" si="0"/>
        <v>-1</v>
      </c>
      <c r="O55" s="80">
        <f>IF(K55="",0,(SUMIF($G$22:$G$1003,K55,$I$22:$I$1003)))</f>
        <v>0</v>
      </c>
      <c r="P55" s="81">
        <f t="shared" si="1"/>
        <v>-1</v>
      </c>
      <c r="Q55" s="82"/>
      <c r="T55" s="84"/>
    </row>
    <row r="56" spans="1:20" s="83" customFormat="1" ht="15" x14ac:dyDescent="0.25">
      <c r="A56" s="77"/>
      <c r="B56" s="96" t="s">
        <v>126</v>
      </c>
      <c r="C56" s="97" t="str">
        <f>VLOOKUP(B56,'Estate codes'!D$1:E$143,2,FALSE)</f>
        <v>Broughton Gate</v>
      </c>
      <c r="D56" s="98" t="s">
        <v>72</v>
      </c>
      <c r="E56" s="98" t="s">
        <v>430</v>
      </c>
      <c r="F56" s="98"/>
      <c r="G56" s="97" t="s">
        <v>72</v>
      </c>
      <c r="H56" s="99">
        <v>2689</v>
      </c>
      <c r="I56" s="99">
        <v>3003.2944548458113</v>
      </c>
      <c r="J56" s="77"/>
      <c r="K56" s="78"/>
      <c r="L56" s="79"/>
      <c r="M56" s="80">
        <f>IF(K56="",0,(SUMIF($G$23:$G$1003,K56,$H$23:$H$1003)))</f>
        <v>0</v>
      </c>
      <c r="N56" s="81">
        <f t="shared" si="0"/>
        <v>-1</v>
      </c>
      <c r="O56" s="80">
        <f>IF(K56="",0,(SUMIF($G$22:$G$1003,K56,$I$22:$I$1003)))</f>
        <v>0</v>
      </c>
      <c r="P56" s="81">
        <f t="shared" si="1"/>
        <v>-1</v>
      </c>
      <c r="Q56" s="82"/>
      <c r="T56" s="84"/>
    </row>
    <row r="57" spans="1:20" s="83" customFormat="1" ht="15" x14ac:dyDescent="0.25">
      <c r="A57" s="77"/>
      <c r="B57" s="96" t="s">
        <v>127</v>
      </c>
      <c r="C57" s="97" t="str">
        <f>VLOOKUP(B57,'Estate codes'!D$1:E$143,2,FALSE)</f>
        <v>Brooklands</v>
      </c>
      <c r="D57" s="98" t="s">
        <v>72</v>
      </c>
      <c r="E57" s="98" t="s">
        <v>430</v>
      </c>
      <c r="F57" s="98"/>
      <c r="G57" s="97" t="s">
        <v>72</v>
      </c>
      <c r="H57" s="99">
        <v>3637</v>
      </c>
      <c r="I57" s="99">
        <v>4471.4067858427179</v>
      </c>
      <c r="J57" s="77"/>
      <c r="K57" s="78"/>
      <c r="L57" s="79"/>
      <c r="M57" s="80">
        <f>IF(K57="",0,(SUMIF($G$23:$G$1003,K57,$H$23:$H$1003)))</f>
        <v>0</v>
      </c>
      <c r="N57" s="81">
        <f t="shared" si="0"/>
        <v>-1</v>
      </c>
      <c r="O57" s="80">
        <f>IF(K57="",0,(SUMIF($G$22:$G$1003,K57,$I$22:$I$1003)))</f>
        <v>0</v>
      </c>
      <c r="P57" s="81">
        <f t="shared" si="1"/>
        <v>-1</v>
      </c>
      <c r="Q57" s="82"/>
      <c r="T57" s="84"/>
    </row>
    <row r="58" spans="1:20" s="83" customFormat="1" ht="15" x14ac:dyDescent="0.25">
      <c r="A58" s="77"/>
      <c r="B58" s="96" t="s">
        <v>128</v>
      </c>
      <c r="C58" s="97" t="str">
        <f>VLOOKUP(B58,'Estate codes'!D$1:E$143,2,FALSE)</f>
        <v>Simpson</v>
      </c>
      <c r="D58" s="98" t="s">
        <v>129</v>
      </c>
      <c r="E58" s="98" t="s">
        <v>433</v>
      </c>
      <c r="F58" s="98"/>
      <c r="G58" s="97" t="s">
        <v>73</v>
      </c>
      <c r="H58" s="99">
        <v>497</v>
      </c>
      <c r="I58" s="99">
        <v>501.52150568183134</v>
      </c>
      <c r="J58" s="77"/>
      <c r="K58" s="78"/>
      <c r="L58" s="79"/>
      <c r="M58" s="80">
        <f>IF(K58="",0,(SUMIF($G$23:$G$1003,K58,$H$23:$H$1003)))</f>
        <v>0</v>
      </c>
      <c r="N58" s="81">
        <f t="shared" si="0"/>
        <v>-1</v>
      </c>
      <c r="O58" s="80">
        <f>IF(K58="",0,(SUMIF($G$22:$G$1003,K58,$I$22:$I$1003)))</f>
        <v>0</v>
      </c>
      <c r="P58" s="81">
        <f t="shared" si="1"/>
        <v>-1</v>
      </c>
      <c r="Q58" s="82"/>
      <c r="T58" s="84"/>
    </row>
    <row r="59" spans="1:20" s="83" customFormat="1" ht="15" x14ac:dyDescent="0.25">
      <c r="A59" s="77"/>
      <c r="B59" s="96" t="s">
        <v>130</v>
      </c>
      <c r="C59" s="97" t="str">
        <f>VLOOKUP(B59,'Estate codes'!D$1:E$143,2,FALSE)</f>
        <v>Ashland</v>
      </c>
      <c r="D59" s="98" t="s">
        <v>129</v>
      </c>
      <c r="E59" s="98" t="s">
        <v>433</v>
      </c>
      <c r="F59" s="98"/>
      <c r="G59" s="97" t="s">
        <v>73</v>
      </c>
      <c r="H59" s="99">
        <v>633</v>
      </c>
      <c r="I59" s="99">
        <v>673.49888345077591</v>
      </c>
      <c r="J59" s="77"/>
      <c r="K59" s="78"/>
      <c r="L59" s="79"/>
      <c r="M59" s="80">
        <f>IF(K59="",0,(SUMIF($G$23:$G$1003,K59,$H$23:$H$1003)))</f>
        <v>0</v>
      </c>
      <c r="N59" s="81">
        <f t="shared" si="0"/>
        <v>-1</v>
      </c>
      <c r="O59" s="80">
        <f>IF(K59="",0,(SUMIF($G$22:$G$1003,K59,$I$22:$I$1003)))</f>
        <v>0</v>
      </c>
      <c r="P59" s="81">
        <f t="shared" si="1"/>
        <v>-1</v>
      </c>
      <c r="Q59" s="82"/>
      <c r="T59" s="84"/>
    </row>
    <row r="60" spans="1:20" s="83" customFormat="1" ht="15" x14ac:dyDescent="0.25">
      <c r="A60" s="77"/>
      <c r="B60" s="96" t="s">
        <v>131</v>
      </c>
      <c r="C60" s="97" t="str">
        <f>VLOOKUP(B60,'Estate codes'!D$1:E$143,2,FALSE)</f>
        <v>Woolstone</v>
      </c>
      <c r="D60" s="98" t="s">
        <v>119</v>
      </c>
      <c r="E60" s="98" t="s">
        <v>433</v>
      </c>
      <c r="F60" s="98"/>
      <c r="G60" s="97" t="s">
        <v>73</v>
      </c>
      <c r="H60" s="99">
        <v>659</v>
      </c>
      <c r="I60" s="99">
        <v>633.68412948403295</v>
      </c>
      <c r="J60" s="77"/>
      <c r="K60" s="78"/>
      <c r="L60" s="79"/>
      <c r="M60" s="80">
        <f>IF(K60="",0,(SUMIF($G$23:$G$1003,K60,$H$23:$H$1003)))</f>
        <v>0</v>
      </c>
      <c r="N60" s="81">
        <f t="shared" si="0"/>
        <v>-1</v>
      </c>
      <c r="O60" s="80">
        <f>IF(K60="",0,(SUMIF($G$22:$G$1003,K60,$I$22:$I$1003)))</f>
        <v>0</v>
      </c>
      <c r="P60" s="81">
        <f t="shared" si="1"/>
        <v>-1</v>
      </c>
      <c r="Q60" s="82"/>
      <c r="T60" s="84"/>
    </row>
    <row r="61" spans="1:20" s="83" customFormat="1" ht="15" x14ac:dyDescent="0.25">
      <c r="A61" s="77"/>
      <c r="B61" s="96" t="s">
        <v>132</v>
      </c>
      <c r="C61" s="97" t="str">
        <f>VLOOKUP(B61,'Estate codes'!D$1:E$143,2,FALSE)</f>
        <v>Springfield</v>
      </c>
      <c r="D61" s="98" t="s">
        <v>119</v>
      </c>
      <c r="E61" s="98" t="s">
        <v>433</v>
      </c>
      <c r="F61" s="98"/>
      <c r="G61" s="97" t="s">
        <v>73</v>
      </c>
      <c r="H61" s="99">
        <v>1708</v>
      </c>
      <c r="I61" s="99">
        <v>1617.760869851061</v>
      </c>
      <c r="J61" s="77"/>
      <c r="K61" s="78"/>
      <c r="L61" s="79"/>
      <c r="M61" s="80">
        <f>IF(K61="",0,(SUMIF($G$23:$G$1003,K61,$H$23:$H$1003)))</f>
        <v>0</v>
      </c>
      <c r="N61" s="81">
        <f t="shared" si="0"/>
        <v>-1</v>
      </c>
      <c r="O61" s="80">
        <f>IF(K61="",0,(SUMIF($G$22:$G$1003,K61,$I$22:$I$1003)))</f>
        <v>0</v>
      </c>
      <c r="P61" s="81">
        <f t="shared" si="1"/>
        <v>-1</v>
      </c>
      <c r="Q61" s="82"/>
      <c r="T61" s="84"/>
    </row>
    <row r="62" spans="1:20" s="83" customFormat="1" ht="15" x14ac:dyDescent="0.25">
      <c r="A62" s="77"/>
      <c r="B62" s="96" t="s">
        <v>133</v>
      </c>
      <c r="C62" s="97" t="str">
        <f>VLOOKUP(B62,'Estate codes'!D$1:E$143,2,FALSE)</f>
        <v>Bolbeck Park and Pennyland</v>
      </c>
      <c r="D62" s="98" t="s">
        <v>121</v>
      </c>
      <c r="E62" s="98" t="s">
        <v>438</v>
      </c>
      <c r="F62" s="98"/>
      <c r="G62" s="97" t="s">
        <v>73</v>
      </c>
      <c r="H62" s="99">
        <v>1389</v>
      </c>
      <c r="I62" s="99">
        <v>1326.7317178174374</v>
      </c>
      <c r="J62" s="77"/>
      <c r="K62" s="78"/>
      <c r="L62" s="79"/>
      <c r="M62" s="80">
        <f>IF(K62="",0,(SUMIF($G$23:$G$1003,K62,$H$23:$H$1003)))</f>
        <v>0</v>
      </c>
      <c r="N62" s="81">
        <f t="shared" si="0"/>
        <v>-1</v>
      </c>
      <c r="O62" s="80">
        <f>IF(K62="",0,(SUMIF($G$22:$G$1003,K62,$I$22:$I$1003)))</f>
        <v>0</v>
      </c>
      <c r="P62" s="81">
        <f t="shared" si="1"/>
        <v>-1</v>
      </c>
      <c r="Q62" s="82"/>
      <c r="T62" s="84"/>
    </row>
    <row r="63" spans="1:20" s="83" customFormat="1" ht="15" x14ac:dyDescent="0.25">
      <c r="A63" s="77"/>
      <c r="B63" s="96" t="s">
        <v>134</v>
      </c>
      <c r="C63" s="97" t="str">
        <f>VLOOKUP(B63,'Estate codes'!D$1:E$143,2,FALSE)</f>
        <v>Downs Barn</v>
      </c>
      <c r="D63" s="98" t="s">
        <v>121</v>
      </c>
      <c r="E63" s="97" t="s">
        <v>438</v>
      </c>
      <c r="F63" s="98"/>
      <c r="G63" s="97" t="s">
        <v>73</v>
      </c>
      <c r="H63" s="99">
        <v>1695</v>
      </c>
      <c r="I63" s="99">
        <v>1641.4325314134796</v>
      </c>
      <c r="J63" s="77"/>
      <c r="K63" s="78"/>
      <c r="L63" s="79"/>
      <c r="M63" s="80">
        <f>IF(K63="",0,(SUMIF($G$23:$G$1003,K63,$H$23:$H$1003)))</f>
        <v>0</v>
      </c>
      <c r="N63" s="81">
        <f t="shared" si="0"/>
        <v>-1</v>
      </c>
      <c r="O63" s="80">
        <f>IF(K63="",0,(SUMIF($G$22:$G$1003,K63,$I$22:$I$1003)))</f>
        <v>0</v>
      </c>
      <c r="P63" s="81">
        <f t="shared" si="1"/>
        <v>-1</v>
      </c>
      <c r="Q63" s="82"/>
      <c r="T63" s="84"/>
    </row>
    <row r="64" spans="1:20" s="83" customFormat="1" ht="15" x14ac:dyDescent="0.25">
      <c r="A64" s="77"/>
      <c r="B64" s="96" t="s">
        <v>135</v>
      </c>
      <c r="C64" s="97" t="str">
        <f>VLOOKUP(B64,'Estate codes'!D$1:E$143,2,FALSE)</f>
        <v>Downhead Park</v>
      </c>
      <c r="D64" s="98" t="s">
        <v>121</v>
      </c>
      <c r="E64" s="98" t="s">
        <v>438</v>
      </c>
      <c r="F64" s="98"/>
      <c r="G64" s="97" t="s">
        <v>73</v>
      </c>
      <c r="H64" s="99">
        <v>1148</v>
      </c>
      <c r="I64" s="99">
        <v>1090.2569534810898</v>
      </c>
      <c r="J64" s="77"/>
      <c r="K64" s="78"/>
      <c r="L64" s="79"/>
      <c r="M64" s="80">
        <f>IF(K64="",0,(SUMIF($G$23:$G$1003,K64,$H$23:$H$1003)))</f>
        <v>0</v>
      </c>
      <c r="N64" s="81">
        <f t="shared" si="0"/>
        <v>-1</v>
      </c>
      <c r="O64" s="80">
        <f>IF(K64="",0,(SUMIF($G$22:$G$1003,K64,$I$22:$I$1003)))</f>
        <v>0</v>
      </c>
      <c r="P64" s="81">
        <f t="shared" si="1"/>
        <v>-1</v>
      </c>
      <c r="Q64" s="82"/>
      <c r="T64" s="84"/>
    </row>
    <row r="65" spans="1:20" s="83" customFormat="1" ht="15" x14ac:dyDescent="0.25">
      <c r="A65" s="77"/>
      <c r="B65" s="96" t="s">
        <v>136</v>
      </c>
      <c r="C65" s="97" t="str">
        <f>VLOOKUP(B65,'Estate codes'!D$1:E$143,2,FALSE)</f>
        <v>Willen Park North</v>
      </c>
      <c r="D65" s="98" t="s">
        <v>121</v>
      </c>
      <c r="E65" s="98" t="s">
        <v>438</v>
      </c>
      <c r="F65" s="98"/>
      <c r="G65" s="97" t="s">
        <v>73</v>
      </c>
      <c r="H65" s="99">
        <v>538</v>
      </c>
      <c r="I65" s="99">
        <v>508.58085676497444</v>
      </c>
      <c r="J65" s="77"/>
      <c r="K65" s="78"/>
      <c r="L65" s="79"/>
      <c r="M65" s="80">
        <f>IF(K65="",0,(SUMIF($G$23:$G$1003,K65,$H$23:$H$1003)))</f>
        <v>0</v>
      </c>
      <c r="N65" s="81">
        <f t="shared" si="0"/>
        <v>-1</v>
      </c>
      <c r="O65" s="80">
        <f>IF(K65="",0,(SUMIF($G$22:$G$1003,K65,$I$22:$I$1003)))</f>
        <v>0</v>
      </c>
      <c r="P65" s="81">
        <f t="shared" si="1"/>
        <v>-1</v>
      </c>
      <c r="Q65" s="82"/>
      <c r="T65" s="84"/>
    </row>
    <row r="66" spans="1:20" s="83" customFormat="1" ht="15" x14ac:dyDescent="0.25">
      <c r="A66" s="77"/>
      <c r="B66" s="96" t="s">
        <v>137</v>
      </c>
      <c r="C66" s="97" t="str">
        <f>VLOOKUP(B66,'Estate codes'!D$1:E$143,2,FALSE)</f>
        <v>Campbell Park</v>
      </c>
      <c r="D66" s="98" t="s">
        <v>75</v>
      </c>
      <c r="E66" s="97" t="s">
        <v>476</v>
      </c>
      <c r="F66" s="98"/>
      <c r="G66" s="97" t="s">
        <v>73</v>
      </c>
      <c r="H66" s="99">
        <v>913</v>
      </c>
      <c r="I66" s="99">
        <v>1993.4459529790674</v>
      </c>
      <c r="J66" s="77"/>
      <c r="K66" s="78"/>
      <c r="L66" s="79"/>
      <c r="M66" s="80">
        <f>IF(K66="",0,(SUMIF($G$23:$G$1003,K66,$H$23:$H$1003)))</f>
        <v>0</v>
      </c>
      <c r="N66" s="81">
        <f t="shared" si="0"/>
        <v>-1</v>
      </c>
      <c r="O66" s="80">
        <f>IF(K66="",0,(SUMIF($G$22:$G$1003,K66,$I$22:$I$1003)))</f>
        <v>0</v>
      </c>
      <c r="P66" s="81">
        <f t="shared" si="1"/>
        <v>-1</v>
      </c>
      <c r="Q66" s="82"/>
      <c r="T66" s="84"/>
    </row>
    <row r="67" spans="1:20" s="83" customFormat="1" ht="15" x14ac:dyDescent="0.25">
      <c r="A67" s="77"/>
      <c r="B67" s="96" t="s">
        <v>138</v>
      </c>
      <c r="C67" s="97" t="str">
        <f>VLOOKUP(B67,'Estate codes'!D$1:E$143,2,FALSE)</f>
        <v>Woughton on the Green North</v>
      </c>
      <c r="D67" s="98" t="s">
        <v>139</v>
      </c>
      <c r="E67" s="98" t="s">
        <v>433</v>
      </c>
      <c r="F67" s="98"/>
      <c r="G67" s="97" t="s">
        <v>73</v>
      </c>
      <c r="H67" s="99">
        <v>264</v>
      </c>
      <c r="I67" s="99">
        <v>254.30551889260707</v>
      </c>
      <c r="J67" s="77"/>
      <c r="K67" s="78"/>
      <c r="L67" s="79"/>
      <c r="M67" s="80">
        <f>IF(K67="",0,(SUMIF($G$23:$G$1003,K67,$H$23:$H$1003)))</f>
        <v>0</v>
      </c>
      <c r="N67" s="81">
        <f t="shared" si="0"/>
        <v>-1</v>
      </c>
      <c r="O67" s="80">
        <f>IF(K67="",0,(SUMIF($G$22:$G$1003,K67,$I$22:$I$1003)))</f>
        <v>0</v>
      </c>
      <c r="P67" s="81">
        <f t="shared" si="1"/>
        <v>-1</v>
      </c>
      <c r="Q67" s="82"/>
      <c r="T67" s="84"/>
    </row>
    <row r="68" spans="1:20" s="83" customFormat="1" ht="15" x14ac:dyDescent="0.25">
      <c r="A68" s="77"/>
      <c r="B68" s="96" t="s">
        <v>140</v>
      </c>
      <c r="C68" s="97" t="str">
        <f>VLOOKUP(B68,'Estate codes'!D$1:E$143,2,FALSE)</f>
        <v>Passmore</v>
      </c>
      <c r="D68" s="98" t="s">
        <v>139</v>
      </c>
      <c r="E68" s="98" t="s">
        <v>433</v>
      </c>
      <c r="F68" s="98"/>
      <c r="G68" s="97" t="s">
        <v>73</v>
      </c>
      <c r="H68" s="99">
        <v>135</v>
      </c>
      <c r="I68" s="99">
        <v>117.01108589956515</v>
      </c>
      <c r="J68" s="77"/>
      <c r="K68" s="78"/>
      <c r="L68" s="79"/>
      <c r="M68" s="80">
        <f>IF(K68="",0,(SUMIF($G$23:$G$1003,K68,$H$23:$H$1003)))</f>
        <v>0</v>
      </c>
      <c r="N68" s="81">
        <f t="shared" si="0"/>
        <v>-1</v>
      </c>
      <c r="O68" s="80">
        <f>IF(K68="",0,(SUMIF($G$22:$G$1003,K68,$I$22:$I$1003)))</f>
        <v>0</v>
      </c>
      <c r="P68" s="81">
        <f t="shared" si="1"/>
        <v>-1</v>
      </c>
      <c r="Q68" s="82"/>
      <c r="T68" s="84"/>
    </row>
    <row r="69" spans="1:20" s="83" customFormat="1" ht="15" x14ac:dyDescent="0.25">
      <c r="A69" s="77"/>
      <c r="B69" s="96" t="s">
        <v>141</v>
      </c>
      <c r="C69" s="97" t="str">
        <f>VLOOKUP(B69,'Estate codes'!D$1:E$143,2,FALSE)</f>
        <v>Woughton Park</v>
      </c>
      <c r="D69" s="98" t="s">
        <v>139</v>
      </c>
      <c r="E69" s="98" t="s">
        <v>433</v>
      </c>
      <c r="F69" s="98"/>
      <c r="G69" s="97" t="s">
        <v>73</v>
      </c>
      <c r="H69" s="99">
        <v>136</v>
      </c>
      <c r="I69" s="99">
        <v>124.71291683262552</v>
      </c>
      <c r="J69" s="77"/>
      <c r="K69" s="78"/>
      <c r="L69" s="79"/>
      <c r="M69" s="80">
        <f>IF(K69="",0,(SUMIF($G$23:$G$1003,K69,$H$23:$H$1003)))</f>
        <v>0</v>
      </c>
      <c r="N69" s="81">
        <f t="shared" si="0"/>
        <v>-1</v>
      </c>
      <c r="O69" s="80">
        <f>IF(K69="",0,(SUMIF($G$22:$G$1003,K69,$I$22:$I$1003)))</f>
        <v>0</v>
      </c>
      <c r="P69" s="81">
        <f t="shared" si="1"/>
        <v>-1</v>
      </c>
      <c r="Q69" s="82"/>
      <c r="T69" s="84"/>
    </row>
    <row r="70" spans="1:20" s="83" customFormat="1" ht="15" x14ac:dyDescent="0.25">
      <c r="A70" s="77"/>
      <c r="B70" s="96" t="s">
        <v>142</v>
      </c>
      <c r="C70" s="97" t="str">
        <f>VLOOKUP(B70,'Estate codes'!D$1:E$143,2,FALSE)</f>
        <v>Woughton on the Green South</v>
      </c>
      <c r="D70" s="98" t="s">
        <v>139</v>
      </c>
      <c r="E70" s="98" t="s">
        <v>433</v>
      </c>
      <c r="F70" s="98"/>
      <c r="G70" s="97" t="s">
        <v>73</v>
      </c>
      <c r="H70" s="99">
        <v>186</v>
      </c>
      <c r="I70" s="99">
        <v>180.15730003082729</v>
      </c>
      <c r="J70" s="77"/>
      <c r="K70" s="78"/>
      <c r="L70" s="79"/>
      <c r="M70" s="80">
        <f>IF(K70="",0,(SUMIF($G$23:$G$1003,K70,$H$23:$H$1003)))</f>
        <v>0</v>
      </c>
      <c r="N70" s="81">
        <f t="shared" si="0"/>
        <v>-1</v>
      </c>
      <c r="O70" s="80">
        <f>IF(K70="",0,(SUMIF($G$22:$G$1003,K70,$I$22:$I$1003)))</f>
        <v>0</v>
      </c>
      <c r="P70" s="81">
        <f t="shared" si="1"/>
        <v>-1</v>
      </c>
      <c r="Q70" s="82"/>
      <c r="T70" s="84"/>
    </row>
    <row r="71" spans="1:20" s="83" customFormat="1" ht="15" x14ac:dyDescent="0.25">
      <c r="A71" s="77"/>
      <c r="B71" s="96" t="s">
        <v>143</v>
      </c>
      <c r="C71" s="97" t="str">
        <f>VLOOKUP(B71,'Estate codes'!D$1:E$143,2,FALSE)</f>
        <v>Bradwell Common</v>
      </c>
      <c r="D71" s="98" t="s">
        <v>68</v>
      </c>
      <c r="E71" s="97" t="s">
        <v>481</v>
      </c>
      <c r="F71" s="98"/>
      <c r="G71" s="97" t="s">
        <v>75</v>
      </c>
      <c r="H71" s="99">
        <v>2212</v>
      </c>
      <c r="I71" s="99">
        <v>2042.4425934243216</v>
      </c>
      <c r="J71" s="77"/>
      <c r="K71" s="78"/>
      <c r="L71" s="79"/>
      <c r="M71" s="80">
        <f>IF(K71="",0,(SUMIF($G$23:$G$1003,K71,$H$23:$H$1003)))</f>
        <v>0</v>
      </c>
      <c r="N71" s="81">
        <f t="shared" si="0"/>
        <v>-1</v>
      </c>
      <c r="O71" s="80">
        <f>IF(K71="",0,(SUMIF($G$22:$G$1003,K71,$I$22:$I$1003)))</f>
        <v>0</v>
      </c>
      <c r="P71" s="81">
        <f t="shared" si="1"/>
        <v>-1</v>
      </c>
      <c r="Q71" s="82"/>
      <c r="T71" s="84"/>
    </row>
    <row r="72" spans="1:20" s="83" customFormat="1" ht="15" x14ac:dyDescent="0.25">
      <c r="A72" s="77"/>
      <c r="B72" s="96" t="s">
        <v>144</v>
      </c>
      <c r="C72" s="97" t="str">
        <f>VLOOKUP(B72,'Estate codes'!D$1:E$143,2,FALSE)</f>
        <v>Conniburrow</v>
      </c>
      <c r="D72" s="98" t="s">
        <v>121</v>
      </c>
      <c r="E72" s="97" t="s">
        <v>438</v>
      </c>
      <c r="F72" s="98"/>
      <c r="G72" s="97" t="s">
        <v>75</v>
      </c>
      <c r="H72" s="99">
        <v>2325</v>
      </c>
      <c r="I72" s="99">
        <v>2317.9370627077897</v>
      </c>
      <c r="J72" s="77"/>
      <c r="K72" s="78"/>
      <c r="L72" s="79"/>
      <c r="M72" s="80">
        <f>IF(K72="",0,(SUMIF($G$23:$G$1003,K72,$H$23:$H$1003)))</f>
        <v>0</v>
      </c>
      <c r="N72" s="81">
        <f t="shared" si="0"/>
        <v>-1</v>
      </c>
      <c r="O72" s="80">
        <f>IF(K72="",0,(SUMIF($G$22:$G$1003,K72,$I$22:$I$1003)))</f>
        <v>0</v>
      </c>
      <c r="P72" s="81">
        <f t="shared" si="1"/>
        <v>-1</v>
      </c>
      <c r="Q72" s="82"/>
      <c r="T72" s="84"/>
    </row>
    <row r="73" spans="1:20" s="83" customFormat="1" ht="15" x14ac:dyDescent="0.25">
      <c r="A73" s="77"/>
      <c r="B73" s="96" t="s">
        <v>145</v>
      </c>
      <c r="C73" s="97" t="str">
        <f>VLOOKUP(B73,'Estate codes'!D$1:E$143,2,FALSE)</f>
        <v>Oldbrook</v>
      </c>
      <c r="D73" s="98" t="s">
        <v>119</v>
      </c>
      <c r="E73" s="98" t="s">
        <v>476</v>
      </c>
      <c r="F73" s="98"/>
      <c r="G73" s="97" t="s">
        <v>75</v>
      </c>
      <c r="H73" s="99">
        <v>3744</v>
      </c>
      <c r="I73" s="99">
        <v>3602.4907511480851</v>
      </c>
      <c r="J73" s="77"/>
      <c r="K73" s="78"/>
      <c r="L73" s="79"/>
      <c r="M73" s="80">
        <f>IF(K73="",0,(SUMIF($G$23:$G$1003,K73,$H$23:$H$1003)))</f>
        <v>0</v>
      </c>
      <c r="N73" s="81">
        <f t="shared" si="0"/>
        <v>-1</v>
      </c>
      <c r="O73" s="80">
        <f>IF(K73="",0,(SUMIF($G$22:$G$1003,K73,$I$22:$I$1003)))</f>
        <v>0</v>
      </c>
      <c r="P73" s="81">
        <f t="shared" si="1"/>
        <v>-1</v>
      </c>
      <c r="Q73" s="82"/>
      <c r="T73" s="84"/>
    </row>
    <row r="74" spans="1:20" s="83" customFormat="1" ht="15" x14ac:dyDescent="0.25">
      <c r="A74" s="77"/>
      <c r="B74" s="96" t="s">
        <v>146</v>
      </c>
      <c r="C74" s="97" t="str">
        <f>VLOOKUP(B74,'Estate codes'!D$1:E$143,2,FALSE)</f>
        <v>Central Milton Keynes East</v>
      </c>
      <c r="D74" s="98" t="s">
        <v>75</v>
      </c>
      <c r="E74" s="97" t="s">
        <v>476</v>
      </c>
      <c r="F74" s="98"/>
      <c r="G74" s="97" t="s">
        <v>75</v>
      </c>
      <c r="H74" s="99">
        <v>965</v>
      </c>
      <c r="I74" s="99">
        <v>2211.2579909201099</v>
      </c>
      <c r="J74" s="77"/>
      <c r="K74" s="78"/>
      <c r="L74" s="79"/>
      <c r="M74" s="80">
        <f>IF(K74="",0,(SUMIF($G$23:$G$1003,K74,$H$23:$H$1003)))</f>
        <v>0</v>
      </c>
      <c r="N74" s="81">
        <f t="shared" si="0"/>
        <v>-1</v>
      </c>
      <c r="O74" s="80">
        <f>IF(K74="",0,(SUMIF($G$22:$G$1003,K74,$I$22:$I$1003)))</f>
        <v>0</v>
      </c>
      <c r="P74" s="81">
        <f t="shared" si="1"/>
        <v>-1</v>
      </c>
      <c r="Q74" s="82"/>
      <c r="T74" s="84"/>
    </row>
    <row r="75" spans="1:20" s="83" customFormat="1" ht="15" x14ac:dyDescent="0.25">
      <c r="A75" s="77"/>
      <c r="B75" s="96" t="s">
        <v>147</v>
      </c>
      <c r="C75" s="97" t="str">
        <f>VLOOKUP(B75,'Estate codes'!D$1:E$143,2,FALSE)</f>
        <v>Central Milton Keynes West</v>
      </c>
      <c r="D75" s="98" t="s">
        <v>75</v>
      </c>
      <c r="E75" s="97" t="s">
        <v>476</v>
      </c>
      <c r="F75" s="98"/>
      <c r="G75" s="97" t="s">
        <v>75</v>
      </c>
      <c r="H75" s="99">
        <v>1543</v>
      </c>
      <c r="I75" s="99">
        <v>3493.9060726854123</v>
      </c>
      <c r="J75" s="77"/>
      <c r="K75" s="78"/>
      <c r="L75" s="79"/>
      <c r="M75" s="80">
        <f>IF(K75="",0,(SUMIF($G$23:$G$1003,K75,$H$23:$H$1003)))</f>
        <v>0</v>
      </c>
      <c r="N75" s="81">
        <f t="shared" si="0"/>
        <v>-1</v>
      </c>
      <c r="O75" s="80">
        <f>IF(K75="",0,(SUMIF($G$22:$G$1003,K75,$I$22:$I$1003)))</f>
        <v>0</v>
      </c>
      <c r="P75" s="81">
        <f t="shared" si="1"/>
        <v>-1</v>
      </c>
      <c r="Q75" s="82"/>
      <c r="T75" s="84"/>
    </row>
    <row r="76" spans="1:20" s="83" customFormat="1" ht="15" x14ac:dyDescent="0.25">
      <c r="A76" s="77"/>
      <c r="B76" s="96" t="s">
        <v>148</v>
      </c>
      <c r="C76" s="97" t="str">
        <f>VLOOKUP(B76,'Estate codes'!D$1:E$143,2,FALSE)</f>
        <v>Bow Brickhill</v>
      </c>
      <c r="D76" s="98" t="s">
        <v>149</v>
      </c>
      <c r="E76" s="98" t="s">
        <v>432</v>
      </c>
      <c r="F76" s="98"/>
      <c r="G76" s="97" t="s">
        <v>77</v>
      </c>
      <c r="H76" s="99">
        <v>475</v>
      </c>
      <c r="I76" s="99">
        <v>1035.1468273960272</v>
      </c>
      <c r="J76" s="77"/>
      <c r="K76" s="78"/>
      <c r="L76" s="79"/>
      <c r="M76" s="80">
        <f>IF(K76="",0,(SUMIF($G$23:$G$1003,K76,$H$23:$H$1003)))</f>
        <v>0</v>
      </c>
      <c r="N76" s="81">
        <f t="shared" si="0"/>
        <v>-1</v>
      </c>
      <c r="O76" s="80">
        <f>IF(K76="",0,(SUMIF($G$22:$G$1003,K76,$I$22:$I$1003)))</f>
        <v>0</v>
      </c>
      <c r="P76" s="81">
        <f t="shared" si="1"/>
        <v>-1</v>
      </c>
      <c r="Q76" s="82"/>
      <c r="T76" s="84"/>
    </row>
    <row r="77" spans="1:20" s="83" customFormat="1" ht="15" x14ac:dyDescent="0.25">
      <c r="A77" s="77"/>
      <c r="B77" s="96" t="s">
        <v>150</v>
      </c>
      <c r="C77" s="97" t="str">
        <f>VLOOKUP(B77,'Estate codes'!D$1:E$143,2,FALSE)</f>
        <v>Little Brickhill</v>
      </c>
      <c r="D77" s="98" t="s">
        <v>151</v>
      </c>
      <c r="E77" s="98" t="s">
        <v>432</v>
      </c>
      <c r="F77" s="98"/>
      <c r="G77" s="97" t="s">
        <v>77</v>
      </c>
      <c r="H77" s="99">
        <v>352</v>
      </c>
      <c r="I77" s="99">
        <v>357.82916971197523</v>
      </c>
      <c r="J77" s="77"/>
      <c r="K77" s="78"/>
      <c r="L77" s="79"/>
      <c r="M77" s="80">
        <f>IF(K77="",0,(SUMIF($G$23:$G$1003,K77,$H$23:$H$1003)))</f>
        <v>0</v>
      </c>
      <c r="N77" s="81">
        <f t="shared" si="0"/>
        <v>-1</v>
      </c>
      <c r="O77" s="80">
        <f>IF(K77="",0,(SUMIF($G$22:$G$1003,K77,$I$22:$I$1003)))</f>
        <v>0</v>
      </c>
      <c r="P77" s="81">
        <f t="shared" si="1"/>
        <v>-1</v>
      </c>
      <c r="Q77" s="82"/>
      <c r="T77" s="84"/>
    </row>
    <row r="78" spans="1:20" s="83" customFormat="1" ht="15" x14ac:dyDescent="0.25">
      <c r="A78" s="77"/>
      <c r="B78" s="96" t="s">
        <v>152</v>
      </c>
      <c r="C78" s="97" t="str">
        <f>VLOOKUP(B78,'Estate codes'!D$1:E$143,2,FALSE)</f>
        <v>Wavendon</v>
      </c>
      <c r="D78" s="98" t="s">
        <v>153</v>
      </c>
      <c r="E78" s="98" t="s">
        <v>432</v>
      </c>
      <c r="F78" s="98"/>
      <c r="G78" s="97" t="s">
        <v>77</v>
      </c>
      <c r="H78" s="99">
        <v>1188</v>
      </c>
      <c r="I78" s="99">
        <v>1958.1355427278309</v>
      </c>
      <c r="J78" s="77"/>
      <c r="K78" s="78"/>
      <c r="L78" s="79"/>
      <c r="M78" s="80">
        <f>IF(K78="",0,(SUMIF($G$23:$G$1003,K78,$H$23:$H$1003)))</f>
        <v>0</v>
      </c>
      <c r="N78" s="81">
        <f t="shared" si="0"/>
        <v>-1</v>
      </c>
      <c r="O78" s="80">
        <f>IF(K78="",0,(SUMIF($G$22:$G$1003,K78,$I$22:$I$1003)))</f>
        <v>0</v>
      </c>
      <c r="P78" s="81">
        <f t="shared" si="1"/>
        <v>-1</v>
      </c>
      <c r="Q78" s="82"/>
      <c r="T78" s="84"/>
    </row>
    <row r="79" spans="1:20" s="83" customFormat="1" ht="15" x14ac:dyDescent="0.25">
      <c r="A79" s="77"/>
      <c r="B79" s="96" t="s">
        <v>154</v>
      </c>
      <c r="C79" s="97" t="str">
        <f>VLOOKUP(B79,'Estate codes'!D$1:E$143,2,FALSE)</f>
        <v>Woburn Sands South</v>
      </c>
      <c r="D79" s="98" t="s">
        <v>155</v>
      </c>
      <c r="E79" s="98" t="s">
        <v>432</v>
      </c>
      <c r="F79" s="98"/>
      <c r="G79" s="97" t="s">
        <v>77</v>
      </c>
      <c r="H79" s="99">
        <v>1210</v>
      </c>
      <c r="I79" s="99">
        <v>1302.6873425000035</v>
      </c>
      <c r="J79" s="77"/>
      <c r="K79" s="78"/>
      <c r="L79" s="79"/>
      <c r="M79" s="80">
        <f>IF(K79="",0,(SUMIF($G$23:$G$1003,K79,$H$23:$H$1003)))</f>
        <v>0</v>
      </c>
      <c r="N79" s="81">
        <f t="shared" si="0"/>
        <v>-1</v>
      </c>
      <c r="O79" s="80">
        <f>IF(K79="",0,(SUMIF($G$22:$G$1003,K79,$I$22:$I$1003)))</f>
        <v>0</v>
      </c>
      <c r="P79" s="81">
        <f t="shared" si="1"/>
        <v>-1</v>
      </c>
      <c r="Q79" s="82"/>
      <c r="T79" s="84"/>
    </row>
    <row r="80" spans="1:20" s="83" customFormat="1" ht="15" x14ac:dyDescent="0.25">
      <c r="A80" s="77"/>
      <c r="B80" s="96" t="s">
        <v>156</v>
      </c>
      <c r="C80" s="97" t="str">
        <f>VLOOKUP(B80,'Estate codes'!D$1:E$143,2,FALSE)</f>
        <v>Woburn Sands North</v>
      </c>
      <c r="D80" s="98" t="s">
        <v>155</v>
      </c>
      <c r="E80" s="98" t="s">
        <v>432</v>
      </c>
      <c r="F80" s="98"/>
      <c r="G80" s="97" t="s">
        <v>77</v>
      </c>
      <c r="H80" s="99">
        <v>1498</v>
      </c>
      <c r="I80" s="99">
        <v>2285.666475967495</v>
      </c>
      <c r="J80" s="77"/>
      <c r="K80" s="78"/>
      <c r="L80" s="79"/>
      <c r="M80" s="80">
        <f>IF(K80="",0,(SUMIF($G$23:$G$1003,K80,$H$23:$H$1003)))</f>
        <v>0</v>
      </c>
      <c r="N80" s="81">
        <f t="shared" si="0"/>
        <v>-1</v>
      </c>
      <c r="O80" s="80">
        <f>IF(K80="",0,(SUMIF($G$22:$G$1003,K80,$I$22:$I$1003)))</f>
        <v>0</v>
      </c>
      <c r="P80" s="81">
        <f t="shared" si="1"/>
        <v>-1</v>
      </c>
      <c r="Q80" s="82"/>
      <c r="T80" s="84"/>
    </row>
    <row r="81" spans="1:20" s="83" customFormat="1" ht="15" x14ac:dyDescent="0.25">
      <c r="A81" s="77"/>
      <c r="B81" s="96" t="s">
        <v>157</v>
      </c>
      <c r="C81" s="97" t="str">
        <f>VLOOKUP(B81,'Estate codes'!D$1:E$143,2,FALSE)</f>
        <v>Wavendon Gate</v>
      </c>
      <c r="D81" s="98" t="s">
        <v>158</v>
      </c>
      <c r="E81" s="98" t="s">
        <v>432</v>
      </c>
      <c r="F81" s="98"/>
      <c r="G81" s="97" t="s">
        <v>77</v>
      </c>
      <c r="H81" s="99">
        <v>1772</v>
      </c>
      <c r="I81" s="99">
        <v>1895.0115592123832</v>
      </c>
      <c r="J81" s="77"/>
      <c r="K81" s="78"/>
      <c r="L81" s="79"/>
      <c r="M81" s="80">
        <f>IF(K81="",0,(SUMIF($G$23:$G$1003,K81,$H$23:$H$1003)))</f>
        <v>0</v>
      </c>
      <c r="N81" s="81">
        <f t="shared" si="0"/>
        <v>-1</v>
      </c>
      <c r="O81" s="80">
        <f>IF(K81="",0,(SUMIF($G$22:$G$1003,K81,$I$22:$I$1003)))</f>
        <v>0</v>
      </c>
      <c r="P81" s="81">
        <f t="shared" si="1"/>
        <v>-1</v>
      </c>
      <c r="Q81" s="82"/>
      <c r="T81" s="84"/>
    </row>
    <row r="82" spans="1:20" s="83" customFormat="1" ht="15" x14ac:dyDescent="0.25">
      <c r="A82" s="77"/>
      <c r="B82" s="96" t="s">
        <v>159</v>
      </c>
      <c r="C82" s="97" t="str">
        <f>VLOOKUP(B82,'Estate codes'!D$1:E$143,2,FALSE)</f>
        <v>Browns Wood and Old Farm Park</v>
      </c>
      <c r="D82" s="98" t="s">
        <v>158</v>
      </c>
      <c r="E82" s="98" t="s">
        <v>432</v>
      </c>
      <c r="F82" s="98"/>
      <c r="G82" s="97" t="s">
        <v>77</v>
      </c>
      <c r="H82" s="99">
        <v>2493</v>
      </c>
      <c r="I82" s="99">
        <v>2462.5023486970399</v>
      </c>
      <c r="J82" s="77"/>
      <c r="K82" s="78"/>
      <c r="L82" s="79"/>
      <c r="M82" s="80">
        <f>IF(K82="",0,(SUMIF($G$23:$G$1003,K82,$H$23:$H$1003)))</f>
        <v>0</v>
      </c>
      <c r="N82" s="81">
        <f t="shared" ref="N82:N93" si="2">IF(K82="",-1,(-($L$6-(M82/L82))/$L$6))</f>
        <v>-1</v>
      </c>
      <c r="O82" s="80">
        <f>IF(K82="",0,(SUMIF($G$22:$G$1003,K82,$I$22:$I$1003)))</f>
        <v>0</v>
      </c>
      <c r="P82" s="81">
        <f t="shared" ref="P82:P93" si="3">IF(K82="",-1,(-($M$6-(O82/L82))/$M$6))</f>
        <v>-1</v>
      </c>
      <c r="Q82" s="82"/>
      <c r="T82" s="84"/>
    </row>
    <row r="83" spans="1:20" s="83" customFormat="1" ht="15" x14ac:dyDescent="0.25">
      <c r="A83" s="77"/>
      <c r="B83" s="96" t="s">
        <v>160</v>
      </c>
      <c r="C83" s="97" t="str">
        <f>VLOOKUP(B83,'Estate codes'!D$1:E$143,2,FALSE)</f>
        <v>Caldecotte</v>
      </c>
      <c r="D83" s="98" t="s">
        <v>158</v>
      </c>
      <c r="E83" s="98" t="s">
        <v>433</v>
      </c>
      <c r="F83" s="98"/>
      <c r="G83" s="97" t="s">
        <v>77</v>
      </c>
      <c r="H83" s="99">
        <v>1046</v>
      </c>
      <c r="I83" s="99">
        <v>1027.0113861042787</v>
      </c>
      <c r="J83" s="77"/>
      <c r="K83" s="78"/>
      <c r="L83" s="79"/>
      <c r="M83" s="80">
        <f>IF(K83="",0,(SUMIF($G$23:$G$1003,K83,$H$23:$H$1003)))</f>
        <v>0</v>
      </c>
      <c r="N83" s="81">
        <f t="shared" si="2"/>
        <v>-1</v>
      </c>
      <c r="O83" s="80">
        <f>IF(K83="",0,(SUMIF($G$22:$G$1003,K83,$I$22:$I$1003)))</f>
        <v>0</v>
      </c>
      <c r="P83" s="81">
        <f t="shared" si="3"/>
        <v>-1</v>
      </c>
      <c r="Q83" s="82"/>
      <c r="T83" s="84"/>
    </row>
    <row r="84" spans="1:20" s="83" customFormat="1" ht="15" x14ac:dyDescent="0.25">
      <c r="A84" s="77"/>
      <c r="B84" s="96" t="s">
        <v>161</v>
      </c>
      <c r="C84" s="97" t="str">
        <f>VLOOKUP(B84,'Estate codes'!D$1:E$143,2,FALSE)</f>
        <v>Wavendon Farm</v>
      </c>
      <c r="D84" s="98" t="s">
        <v>153</v>
      </c>
      <c r="E84" s="98" t="s">
        <v>430</v>
      </c>
      <c r="F84" s="98"/>
      <c r="G84" s="97" t="s">
        <v>77</v>
      </c>
      <c r="H84" s="99">
        <v>2458</v>
      </c>
      <c r="I84" s="99">
        <v>3620.4317525534707</v>
      </c>
      <c r="J84" s="77"/>
      <c r="K84" s="78"/>
      <c r="L84" s="79"/>
      <c r="M84" s="80">
        <f>IF(K84="",0,(SUMIF($G$23:$G$1003,K84,$H$23:$H$1003)))</f>
        <v>0</v>
      </c>
      <c r="N84" s="81">
        <f t="shared" si="2"/>
        <v>-1</v>
      </c>
      <c r="O84" s="80">
        <f>IF(K84="",0,(SUMIF($G$22:$G$1003,K84,$I$22:$I$1003)))</f>
        <v>0</v>
      </c>
      <c r="P84" s="81">
        <f t="shared" si="3"/>
        <v>-1</v>
      </c>
      <c r="Q84" s="82"/>
      <c r="T84" s="84"/>
    </row>
    <row r="85" spans="1:20" s="83" customFormat="1" ht="15" x14ac:dyDescent="0.25">
      <c r="A85" s="77"/>
      <c r="B85" s="96" t="s">
        <v>162</v>
      </c>
      <c r="C85" s="97" t="str">
        <f>VLOOKUP(B85,'Estate codes'!D$1:E$143,2,FALSE)</f>
        <v>Loughton</v>
      </c>
      <c r="D85" s="98" t="s">
        <v>163</v>
      </c>
      <c r="E85" s="98" t="s">
        <v>446</v>
      </c>
      <c r="F85" s="98"/>
      <c r="G85" s="98" t="s">
        <v>79</v>
      </c>
      <c r="H85" s="99">
        <v>2323</v>
      </c>
      <c r="I85" s="99">
        <v>2228.9342061361417</v>
      </c>
      <c r="J85" s="77"/>
      <c r="K85" s="78"/>
      <c r="L85" s="79"/>
      <c r="M85" s="80">
        <f>IF(K85="",0,(SUMIF($G$23:$G$1003,K85,$H$23:$H$1003)))</f>
        <v>0</v>
      </c>
      <c r="N85" s="81">
        <f t="shared" si="2"/>
        <v>-1</v>
      </c>
      <c r="O85" s="80">
        <f>IF(K85="",0,(SUMIF($G$22:$G$1003,K85,$I$22:$I$1003)))</f>
        <v>0</v>
      </c>
      <c r="P85" s="81">
        <f t="shared" si="3"/>
        <v>-1</v>
      </c>
      <c r="Q85" s="82"/>
      <c r="T85" s="84"/>
    </row>
    <row r="86" spans="1:20" s="83" customFormat="1" ht="15" x14ac:dyDescent="0.25">
      <c r="A86" s="77"/>
      <c r="B86" s="96" t="s">
        <v>164</v>
      </c>
      <c r="C86" s="97" t="str">
        <f>VLOOKUP(B86,'Estate codes'!D$1:E$143,2,FALSE)</f>
        <v>Great Holm</v>
      </c>
      <c r="D86" s="98" t="s">
        <v>163</v>
      </c>
      <c r="E86" s="98" t="s">
        <v>446</v>
      </c>
      <c r="F86" s="98"/>
      <c r="G86" s="98" t="s">
        <v>79</v>
      </c>
      <c r="H86" s="99">
        <v>2216</v>
      </c>
      <c r="I86" s="99">
        <v>2221.4043097112663</v>
      </c>
      <c r="J86" s="77"/>
      <c r="K86" s="78"/>
      <c r="L86" s="79"/>
      <c r="M86" s="80">
        <f>IF(K86="",0,(SUMIF($G$23:$G$1003,K86,$H$23:$H$1003)))</f>
        <v>0</v>
      </c>
      <c r="N86" s="81">
        <f t="shared" si="2"/>
        <v>-1</v>
      </c>
      <c r="O86" s="80">
        <f>IF(K86="",0,(SUMIF($G$22:$G$1003,K86,$I$22:$I$1003)))</f>
        <v>0</v>
      </c>
      <c r="P86" s="81">
        <f t="shared" si="3"/>
        <v>-1</v>
      </c>
      <c r="Q86" s="82"/>
      <c r="T86" s="84"/>
    </row>
    <row r="87" spans="1:20" s="83" customFormat="1" ht="15" x14ac:dyDescent="0.25">
      <c r="A87" s="77"/>
      <c r="B87" s="96" t="s">
        <v>165</v>
      </c>
      <c r="C87" s="97" t="str">
        <f>VLOOKUP(B87,'Estate codes'!D$1:E$143,2,FALSE)</f>
        <v>Shenley Church End</v>
      </c>
      <c r="D87" s="98" t="s">
        <v>166</v>
      </c>
      <c r="E87" s="98" t="s">
        <v>446</v>
      </c>
      <c r="F87" s="98"/>
      <c r="G87" s="98" t="s">
        <v>79</v>
      </c>
      <c r="H87" s="99">
        <v>2630</v>
      </c>
      <c r="I87" s="99">
        <v>2776.1187924513879</v>
      </c>
      <c r="J87" s="77"/>
      <c r="K87" s="78"/>
      <c r="L87" s="79"/>
      <c r="M87" s="80">
        <f>IF(K87="",0,(SUMIF($G$23:$G$1003,K87,$H$23:$H$1003)))</f>
        <v>0</v>
      </c>
      <c r="N87" s="81">
        <f t="shared" si="2"/>
        <v>-1</v>
      </c>
      <c r="O87" s="80">
        <f>IF(K87="",0,(SUMIF($G$22:$G$1003,K87,$I$22:$I$1003)))</f>
        <v>0</v>
      </c>
      <c r="P87" s="81">
        <f t="shared" si="3"/>
        <v>-1</v>
      </c>
      <c r="Q87" s="82"/>
      <c r="T87" s="84"/>
    </row>
    <row r="88" spans="1:20" s="83" customFormat="1" ht="15" x14ac:dyDescent="0.25">
      <c r="A88" s="77"/>
      <c r="B88" s="96" t="s">
        <v>167</v>
      </c>
      <c r="C88" s="97" t="str">
        <f>VLOOKUP(B88,'Estate codes'!D$1:E$143,2,FALSE)</f>
        <v>Grange Farm</v>
      </c>
      <c r="D88" s="98" t="s">
        <v>166</v>
      </c>
      <c r="E88" s="98" t="s">
        <v>446</v>
      </c>
      <c r="F88" s="98"/>
      <c r="G88" s="98" t="s">
        <v>79</v>
      </c>
      <c r="H88" s="99">
        <v>1224</v>
      </c>
      <c r="I88" s="99">
        <v>1219.0576483705606</v>
      </c>
      <c r="J88" s="77"/>
      <c r="K88" s="78"/>
      <c r="L88" s="79"/>
      <c r="M88" s="80">
        <f>IF(K88="",0,(SUMIF($G$23:$G$1003,K88,$H$23:$H$1003)))</f>
        <v>0</v>
      </c>
      <c r="N88" s="81">
        <f t="shared" si="2"/>
        <v>-1</v>
      </c>
      <c r="O88" s="80">
        <f>IF(K88="",0,(SUMIF($G$22:$G$1003,K88,$I$22:$I$1003)))</f>
        <v>0</v>
      </c>
      <c r="P88" s="81">
        <f t="shared" si="3"/>
        <v>-1</v>
      </c>
      <c r="Q88" s="82"/>
    </row>
    <row r="89" spans="1:20" s="83" customFormat="1" ht="15" x14ac:dyDescent="0.25">
      <c r="A89" s="77"/>
      <c r="B89" s="96" t="s">
        <v>168</v>
      </c>
      <c r="C89" s="97" t="str">
        <f>VLOOKUP(B89,'Estate codes'!D$1:E$143,2,FALSE)</f>
        <v>Medbourne and Oakhill</v>
      </c>
      <c r="D89" s="98" t="s">
        <v>166</v>
      </c>
      <c r="E89" s="98" t="s">
        <v>446</v>
      </c>
      <c r="F89" s="98"/>
      <c r="G89" s="98" t="s">
        <v>79</v>
      </c>
      <c r="H89" s="99">
        <v>1148</v>
      </c>
      <c r="I89" s="99">
        <v>1178.1421206631003</v>
      </c>
      <c r="J89" s="77"/>
      <c r="K89" s="78"/>
      <c r="L89" s="79"/>
      <c r="M89" s="80">
        <f>IF(K89="",0,(SUMIF($G$23:$G$1003,K89,$H$23:$H$1003)))</f>
        <v>0</v>
      </c>
      <c r="N89" s="81">
        <f t="shared" si="2"/>
        <v>-1</v>
      </c>
      <c r="O89" s="80">
        <f>IF(K89="",0,(SUMIF($G$22:$G$1003,K89,$I$22:$I$1003)))</f>
        <v>0</v>
      </c>
      <c r="P89" s="81">
        <f t="shared" si="3"/>
        <v>-1</v>
      </c>
      <c r="Q89" s="82"/>
    </row>
    <row r="90" spans="1:20" s="83" customFormat="1" ht="15" x14ac:dyDescent="0.25">
      <c r="A90" s="77"/>
      <c r="B90" s="96" t="s">
        <v>169</v>
      </c>
      <c r="C90" s="97" t="str">
        <f>VLOOKUP(B90,'Estate codes'!D$1:E$143,2,FALSE)</f>
        <v>Shenley Wood Village</v>
      </c>
      <c r="D90" s="98" t="s">
        <v>166</v>
      </c>
      <c r="E90" s="98" t="s">
        <v>446</v>
      </c>
      <c r="F90" s="98"/>
      <c r="G90" s="98" t="s">
        <v>79</v>
      </c>
      <c r="H90" s="99">
        <v>353</v>
      </c>
      <c r="I90" s="99">
        <v>329.93025081650802</v>
      </c>
      <c r="J90" s="77"/>
      <c r="K90" s="78"/>
      <c r="L90" s="79"/>
      <c r="M90" s="80">
        <f>IF(K90="",0,(SUMIF($G$23:$G$1003,K90,$H$23:$H$1003)))</f>
        <v>0</v>
      </c>
      <c r="N90" s="81">
        <f t="shared" si="2"/>
        <v>-1</v>
      </c>
      <c r="O90" s="80">
        <f>IF(K90="",0,(SUMIF($G$22:$G$1003,K90,$I$22:$I$1003)))</f>
        <v>0</v>
      </c>
      <c r="P90" s="81">
        <f t="shared" si="3"/>
        <v>-1</v>
      </c>
      <c r="Q90" s="82"/>
    </row>
    <row r="91" spans="1:20" s="83" customFormat="1" ht="15" x14ac:dyDescent="0.25">
      <c r="A91" s="77"/>
      <c r="B91" s="96" t="s">
        <v>170</v>
      </c>
      <c r="C91" s="97" t="str">
        <f>VLOOKUP(B91,'Estate codes'!D$1:E$143,2,FALSE)</f>
        <v>Monkston</v>
      </c>
      <c r="D91" s="98" t="s">
        <v>171</v>
      </c>
      <c r="E91" s="98" t="s">
        <v>460</v>
      </c>
      <c r="F91" s="98"/>
      <c r="G91" s="98" t="s">
        <v>81</v>
      </c>
      <c r="H91" s="99">
        <v>2666</v>
      </c>
      <c r="I91" s="99">
        <v>2809.7748788548274</v>
      </c>
      <c r="J91" s="77"/>
      <c r="K91" s="78"/>
      <c r="L91" s="79"/>
      <c r="M91" s="80">
        <f>IF(K91="",0,(SUMIF($G$23:$G$1003,K91,$H$23:$H$1003)))</f>
        <v>0</v>
      </c>
      <c r="N91" s="81">
        <f t="shared" si="2"/>
        <v>-1</v>
      </c>
      <c r="O91" s="80">
        <f>IF(K91="",0,(SUMIF($G$22:$G$1003,K91,$I$22:$I$1003)))</f>
        <v>0</v>
      </c>
      <c r="P91" s="81">
        <f t="shared" si="3"/>
        <v>-1</v>
      </c>
      <c r="Q91" s="82"/>
    </row>
    <row r="92" spans="1:20" s="83" customFormat="1" ht="15" x14ac:dyDescent="0.25">
      <c r="A92" s="77"/>
      <c r="B92" s="96" t="s">
        <v>172</v>
      </c>
      <c r="C92" s="97" t="str">
        <f>VLOOKUP(B92,'Estate codes'!D$1:E$143,2,FALSE)</f>
        <v>Monkston Park</v>
      </c>
      <c r="D92" s="98" t="s">
        <v>171</v>
      </c>
      <c r="E92" s="98" t="s">
        <v>460</v>
      </c>
      <c r="F92" s="98"/>
      <c r="G92" s="98" t="s">
        <v>81</v>
      </c>
      <c r="H92" s="99">
        <v>1111</v>
      </c>
      <c r="I92" s="99">
        <v>1167.1872000839919</v>
      </c>
      <c r="J92" s="77"/>
      <c r="K92" s="78"/>
      <c r="L92" s="79"/>
      <c r="M92" s="80">
        <f>IF(K92="",0,(SUMIF($G$23:$G$1003,K92,$H$23:$H$1003)))</f>
        <v>0</v>
      </c>
      <c r="N92" s="81">
        <f t="shared" si="2"/>
        <v>-1</v>
      </c>
      <c r="O92" s="80">
        <f>IF(K92="",0,(SUMIF($G$22:$G$1003,K92,$I$22:$I$1003)))</f>
        <v>0</v>
      </c>
      <c r="P92" s="81">
        <f t="shared" si="3"/>
        <v>-1</v>
      </c>
      <c r="Q92" s="82"/>
    </row>
    <row r="93" spans="1:20" s="83" customFormat="1" ht="15" x14ac:dyDescent="0.25">
      <c r="A93" s="77"/>
      <c r="B93" s="96" t="s">
        <v>173</v>
      </c>
      <c r="C93" s="97" t="str">
        <f>VLOOKUP(B93,'Estate codes'!D$1:E$143,2,FALSE)</f>
        <v>Walnut Tree and Walton</v>
      </c>
      <c r="D93" s="98" t="s">
        <v>158</v>
      </c>
      <c r="E93" s="98" t="s">
        <v>433</v>
      </c>
      <c r="F93" s="98"/>
      <c r="G93" s="98" t="s">
        <v>81</v>
      </c>
      <c r="H93" s="99">
        <v>3588</v>
      </c>
      <c r="I93" s="99">
        <v>3984.6677184848086</v>
      </c>
      <c r="J93" s="77"/>
      <c r="K93" s="78"/>
      <c r="L93" s="79"/>
      <c r="M93" s="80">
        <f>IF(K93="",0,(SUMIF($G$23:$G$1003,K93,$H$23:$H$1003)))</f>
        <v>0</v>
      </c>
      <c r="N93" s="81">
        <f t="shared" si="2"/>
        <v>-1</v>
      </c>
      <c r="O93" s="80">
        <f>IF(K93="",0,(SUMIF($G$22:$G$1003,K93,$I$22:$I$1003)))</f>
        <v>0</v>
      </c>
      <c r="P93" s="81">
        <f t="shared" si="3"/>
        <v>-1</v>
      </c>
      <c r="Q93" s="82"/>
    </row>
    <row r="94" spans="1:20" s="83" customFormat="1" ht="15" x14ac:dyDescent="0.25">
      <c r="A94" s="77"/>
      <c r="B94" s="96" t="s">
        <v>174</v>
      </c>
      <c r="C94" s="97" t="str">
        <f>VLOOKUP(B94,'Estate codes'!D$1:E$143,2,FALSE)</f>
        <v>Kents Hill</v>
      </c>
      <c r="D94" s="98" t="s">
        <v>171</v>
      </c>
      <c r="E94" s="98" t="s">
        <v>460</v>
      </c>
      <c r="F94" s="98"/>
      <c r="G94" s="98" t="s">
        <v>81</v>
      </c>
      <c r="H94" s="99">
        <v>1757</v>
      </c>
      <c r="I94" s="99">
        <v>1958.3231096827385</v>
      </c>
      <c r="J94" s="77"/>
      <c r="K94" s="78"/>
      <c r="L94" s="79"/>
      <c r="M94" s="80"/>
      <c r="N94" s="81"/>
      <c r="O94" s="80"/>
      <c r="P94" s="81"/>
      <c r="Q94" s="82"/>
    </row>
    <row r="95" spans="1:20" s="83" customFormat="1" ht="15" x14ac:dyDescent="0.25">
      <c r="B95" s="96" t="s">
        <v>175</v>
      </c>
      <c r="C95" s="97" t="str">
        <f>VLOOKUP(B95,'Estate codes'!D$1:E$143,2,FALSE)</f>
        <v>Newport Pagnell Central</v>
      </c>
      <c r="D95" s="100" t="s">
        <v>176</v>
      </c>
      <c r="E95" s="100" t="s">
        <v>176</v>
      </c>
      <c r="F95" s="100"/>
      <c r="G95" s="100" t="s">
        <v>83</v>
      </c>
      <c r="H95" s="99">
        <v>763</v>
      </c>
      <c r="I95" s="99">
        <v>738.62294340533879</v>
      </c>
      <c r="L95" s="85"/>
      <c r="M95" s="85"/>
      <c r="N95" s="85"/>
      <c r="O95" s="85"/>
      <c r="P95" s="85"/>
    </row>
    <row r="96" spans="1:20" s="83" customFormat="1" ht="15" x14ac:dyDescent="0.25">
      <c r="B96" s="96" t="s">
        <v>177</v>
      </c>
      <c r="C96" s="97" t="str">
        <f>VLOOKUP(B96,'Estate codes'!D$1:E$143,2,FALSE)</f>
        <v>Castlethorpe</v>
      </c>
      <c r="D96" s="100" t="s">
        <v>178</v>
      </c>
      <c r="E96" s="100" t="s">
        <v>441</v>
      </c>
      <c r="F96" s="100"/>
      <c r="G96" s="100" t="s">
        <v>83</v>
      </c>
      <c r="H96" s="99">
        <v>856</v>
      </c>
      <c r="I96" s="99">
        <v>866.28859195542361</v>
      </c>
      <c r="L96" s="85"/>
      <c r="M96" s="85"/>
      <c r="N96" s="85"/>
      <c r="O96" s="85"/>
      <c r="P96" s="85"/>
    </row>
    <row r="97" spans="2:16" s="83" customFormat="1" ht="15" x14ac:dyDescent="0.25">
      <c r="B97" s="96" t="s">
        <v>179</v>
      </c>
      <c r="C97" s="97" t="str">
        <f>VLOOKUP(B97,'Estate codes'!D$1:E$143,2,FALSE)</f>
        <v>Hanslope</v>
      </c>
      <c r="D97" s="100" t="s">
        <v>180</v>
      </c>
      <c r="E97" s="100" t="s">
        <v>441</v>
      </c>
      <c r="F97" s="100"/>
      <c r="G97" s="100" t="s">
        <v>83</v>
      </c>
      <c r="H97" s="99">
        <v>2363</v>
      </c>
      <c r="I97" s="99">
        <v>2442.8985275919035</v>
      </c>
      <c r="L97" s="85"/>
      <c r="M97" s="85"/>
      <c r="N97" s="85"/>
      <c r="O97" s="85"/>
      <c r="P97" s="85"/>
    </row>
    <row r="98" spans="2:16" s="83" customFormat="1" ht="15" x14ac:dyDescent="0.25">
      <c r="B98" s="96" t="s">
        <v>181</v>
      </c>
      <c r="C98" s="97" t="str">
        <f>VLOOKUP(B98,'Estate codes'!D$1:E$143,2,FALSE)</f>
        <v>Haversham</v>
      </c>
      <c r="D98" s="100" t="s">
        <v>182</v>
      </c>
      <c r="E98" s="100" t="s">
        <v>441</v>
      </c>
      <c r="F98" s="100"/>
      <c r="G98" s="100" t="s">
        <v>83</v>
      </c>
      <c r="H98" s="99">
        <v>651</v>
      </c>
      <c r="I98" s="99">
        <v>631.70090181515752</v>
      </c>
      <c r="L98" s="85"/>
      <c r="M98" s="85"/>
      <c r="N98" s="85"/>
      <c r="O98" s="85"/>
      <c r="P98" s="85"/>
    </row>
    <row r="99" spans="2:16" s="83" customFormat="1" ht="15" x14ac:dyDescent="0.25">
      <c r="B99" s="96" t="s">
        <v>183</v>
      </c>
      <c r="C99" s="97" t="str">
        <f>VLOOKUP(B99,'Estate codes'!D$1:E$143,2,FALSE)</f>
        <v>Redhouse Park</v>
      </c>
      <c r="D99" s="100" t="s">
        <v>121</v>
      </c>
      <c r="E99" s="100" t="s">
        <v>464</v>
      </c>
      <c r="F99" s="100"/>
      <c r="G99" s="100" t="s">
        <v>83</v>
      </c>
      <c r="H99" s="99">
        <v>894</v>
      </c>
      <c r="I99" s="99">
        <v>1025.4732893437194</v>
      </c>
      <c r="L99" s="85"/>
      <c r="M99" s="85"/>
      <c r="N99" s="85"/>
      <c r="O99" s="85"/>
      <c r="P99" s="85"/>
    </row>
    <row r="100" spans="2:16" s="83" customFormat="1" ht="15" x14ac:dyDescent="0.25">
      <c r="B100" s="96" t="s">
        <v>184</v>
      </c>
      <c r="C100" s="97" t="str">
        <f>VLOOKUP(B100,'Estate codes'!D$1:E$143,2,FALSE)</f>
        <v>Newport Pagnell West</v>
      </c>
      <c r="D100" s="100" t="s">
        <v>176</v>
      </c>
      <c r="E100" s="100" t="s">
        <v>176</v>
      </c>
      <c r="F100" s="100"/>
      <c r="G100" s="100" t="s">
        <v>83</v>
      </c>
      <c r="H100" s="99">
        <v>3950</v>
      </c>
      <c r="I100" s="99">
        <v>3798.5015552929103</v>
      </c>
      <c r="L100" s="85"/>
      <c r="M100" s="85"/>
      <c r="N100" s="85"/>
      <c r="O100" s="85"/>
      <c r="P100" s="85"/>
    </row>
    <row r="101" spans="2:16" s="83" customFormat="1" ht="15" x14ac:dyDescent="0.25">
      <c r="B101" s="96" t="s">
        <v>185</v>
      </c>
      <c r="C101" s="97" t="str">
        <f>VLOOKUP(B101,'Estate codes'!D$1:E$143,2,FALSE)</f>
        <v>Gayhurst</v>
      </c>
      <c r="D101" s="100" t="s">
        <v>186</v>
      </c>
      <c r="E101" s="100" t="s">
        <v>441</v>
      </c>
      <c r="F101" s="100"/>
      <c r="G101" s="100" t="s">
        <v>83</v>
      </c>
      <c r="H101" s="99">
        <v>108</v>
      </c>
      <c r="I101" s="99">
        <v>106.39844134985864</v>
      </c>
      <c r="L101" s="85"/>
      <c r="M101" s="85"/>
      <c r="N101" s="85"/>
      <c r="O101" s="85"/>
      <c r="P101" s="85"/>
    </row>
    <row r="102" spans="2:16" s="83" customFormat="1" ht="15" x14ac:dyDescent="0.25">
      <c r="B102" s="96" t="s">
        <v>187</v>
      </c>
      <c r="C102" s="97" t="str">
        <f>VLOOKUP(B102,'Estate codes'!D$1:E$143,2,FALSE)</f>
        <v>Stoke Goldington</v>
      </c>
      <c r="D102" s="100" t="s">
        <v>188</v>
      </c>
      <c r="E102" s="100" t="s">
        <v>441</v>
      </c>
      <c r="F102" s="100"/>
      <c r="G102" s="100" t="s">
        <v>83</v>
      </c>
      <c r="H102" s="99">
        <v>460</v>
      </c>
      <c r="I102" s="99">
        <v>439.19849468830211</v>
      </c>
      <c r="L102" s="85"/>
      <c r="M102" s="85"/>
      <c r="N102" s="85"/>
      <c r="O102" s="85"/>
      <c r="P102" s="85"/>
    </row>
    <row r="103" spans="2:16" s="83" customFormat="1" ht="15" x14ac:dyDescent="0.25">
      <c r="B103" s="96" t="s">
        <v>189</v>
      </c>
      <c r="C103" s="97" t="str">
        <f>VLOOKUP(B103,'Estate codes'!D$1:E$143,2,FALSE)</f>
        <v>Giffard Park and Blakelands</v>
      </c>
      <c r="D103" s="100" t="s">
        <v>121</v>
      </c>
      <c r="E103" s="100" t="s">
        <v>438</v>
      </c>
      <c r="F103" s="100"/>
      <c r="G103" s="100" t="s">
        <v>85</v>
      </c>
      <c r="H103" s="99">
        <v>2228</v>
      </c>
      <c r="I103" s="99">
        <v>2219.002368963022</v>
      </c>
      <c r="L103" s="85"/>
      <c r="M103" s="85"/>
      <c r="N103" s="85"/>
      <c r="O103" s="85"/>
      <c r="P103" s="85"/>
    </row>
    <row r="104" spans="2:16" s="83" customFormat="1" ht="15" x14ac:dyDescent="0.25">
      <c r="B104" s="96" t="s">
        <v>190</v>
      </c>
      <c r="C104" s="97" t="str">
        <f>VLOOKUP(B104,'Estate codes'!D$1:E$143,2,FALSE)</f>
        <v>Blakelands North</v>
      </c>
      <c r="D104" s="100" t="s">
        <v>121</v>
      </c>
      <c r="E104" s="100" t="s">
        <v>438</v>
      </c>
      <c r="F104" s="100"/>
      <c r="G104" s="100" t="s">
        <v>85</v>
      </c>
      <c r="H104" s="99">
        <v>44</v>
      </c>
      <c r="I104" s="99">
        <v>41.012117254003407</v>
      </c>
      <c r="L104" s="85"/>
      <c r="M104" s="85"/>
      <c r="N104" s="85"/>
      <c r="O104" s="85"/>
      <c r="P104" s="85"/>
    </row>
    <row r="105" spans="2:16" s="83" customFormat="1" ht="15" x14ac:dyDescent="0.25">
      <c r="B105" s="96" t="s">
        <v>191</v>
      </c>
      <c r="C105" s="97" t="str">
        <f>VLOOKUP(B105,'Estate codes'!D$1:E$143,2,FALSE)</f>
        <v>Newport Pagnell Green Park</v>
      </c>
      <c r="D105" s="100" t="s">
        <v>176</v>
      </c>
      <c r="E105" s="100" t="s">
        <v>176</v>
      </c>
      <c r="F105" s="100"/>
      <c r="G105" s="100" t="s">
        <v>85</v>
      </c>
      <c r="H105" s="99">
        <v>3327</v>
      </c>
      <c r="I105" s="99">
        <v>3134.9426891032526</v>
      </c>
      <c r="L105" s="85"/>
      <c r="M105" s="85"/>
      <c r="N105" s="85"/>
      <c r="O105" s="85"/>
      <c r="P105" s="85"/>
    </row>
    <row r="106" spans="2:16" s="83" customFormat="1" ht="15" x14ac:dyDescent="0.25">
      <c r="B106" s="96" t="s">
        <v>192</v>
      </c>
      <c r="C106" s="97" t="str">
        <f>VLOOKUP(B106,'Estate codes'!D$1:E$143,2,FALSE)</f>
        <v>Newport Pagnell Tickford</v>
      </c>
      <c r="D106" s="100" t="s">
        <v>176</v>
      </c>
      <c r="E106" s="100" t="s">
        <v>176</v>
      </c>
      <c r="F106" s="100"/>
      <c r="G106" s="100" t="s">
        <v>85</v>
      </c>
      <c r="H106" s="99">
        <v>2345</v>
      </c>
      <c r="I106" s="99">
        <v>2898.2089875133443</v>
      </c>
      <c r="L106" s="85"/>
      <c r="M106" s="85"/>
      <c r="N106" s="85"/>
      <c r="O106" s="85"/>
      <c r="P106" s="85"/>
    </row>
    <row r="107" spans="2:16" s="83" customFormat="1" ht="15" x14ac:dyDescent="0.25">
      <c r="B107" s="96" t="s">
        <v>193</v>
      </c>
      <c r="C107" s="97" t="str">
        <f>VLOOKUP(B107,'Estate codes'!D$1:E$143,2,FALSE)</f>
        <v>Newport Pagnell Cedars</v>
      </c>
      <c r="D107" s="100" t="s">
        <v>176</v>
      </c>
      <c r="E107" s="100" t="s">
        <v>176</v>
      </c>
      <c r="F107" s="100"/>
      <c r="G107" s="100" t="s">
        <v>85</v>
      </c>
      <c r="H107" s="99">
        <v>897</v>
      </c>
      <c r="I107" s="99">
        <v>850.41443378714564</v>
      </c>
      <c r="L107" s="85"/>
      <c r="M107" s="85"/>
      <c r="N107" s="85"/>
      <c r="O107" s="85"/>
      <c r="P107" s="85"/>
    </row>
    <row r="108" spans="2:16" s="83" customFormat="1" ht="15" x14ac:dyDescent="0.25">
      <c r="B108" s="96" t="s">
        <v>194</v>
      </c>
      <c r="C108" s="97" t="str">
        <f>VLOOKUP(B108,'Estate codes'!D$1:E$143,2,FALSE)</f>
        <v>Olney West</v>
      </c>
      <c r="D108" s="100" t="s">
        <v>87</v>
      </c>
      <c r="E108" s="100" t="s">
        <v>87</v>
      </c>
      <c r="F108" s="100"/>
      <c r="G108" s="100" t="s">
        <v>87</v>
      </c>
      <c r="H108" s="99">
        <v>3446</v>
      </c>
      <c r="I108" s="99">
        <v>3661.5326451278902</v>
      </c>
      <c r="L108" s="85"/>
      <c r="M108" s="85"/>
      <c r="N108" s="85"/>
      <c r="O108" s="85"/>
      <c r="P108" s="85"/>
    </row>
    <row r="109" spans="2:16" s="83" customFormat="1" ht="15" x14ac:dyDescent="0.25">
      <c r="B109" s="96" t="s">
        <v>195</v>
      </c>
      <c r="C109" s="97" t="str">
        <f>VLOOKUP(B109,'Estate codes'!D$1:E$143,2,FALSE)</f>
        <v>Olney East</v>
      </c>
      <c r="D109" s="100" t="s">
        <v>87</v>
      </c>
      <c r="E109" s="100" t="s">
        <v>87</v>
      </c>
      <c r="F109" s="100"/>
      <c r="G109" s="100" t="s">
        <v>87</v>
      </c>
      <c r="H109" s="99">
        <v>1859</v>
      </c>
      <c r="I109" s="99">
        <v>2035.9886385807531</v>
      </c>
      <c r="L109" s="85"/>
      <c r="M109" s="85"/>
      <c r="N109" s="85"/>
      <c r="O109" s="85"/>
      <c r="P109" s="85"/>
    </row>
    <row r="110" spans="2:16" s="83" customFormat="1" ht="15" x14ac:dyDescent="0.25">
      <c r="B110" s="96" t="s">
        <v>196</v>
      </c>
      <c r="C110" s="97" t="str">
        <f>VLOOKUP(B110,'Estate codes'!D$1:E$143,2,FALSE)</f>
        <v>Weston Underwood</v>
      </c>
      <c r="D110" s="100" t="s">
        <v>197</v>
      </c>
      <c r="E110" s="100" t="s">
        <v>87</v>
      </c>
      <c r="F110" s="100"/>
      <c r="G110" s="100" t="s">
        <v>87</v>
      </c>
      <c r="H110" s="99">
        <v>195</v>
      </c>
      <c r="I110" s="99">
        <v>197.9598943514053</v>
      </c>
      <c r="L110" s="85"/>
      <c r="M110" s="85"/>
      <c r="N110" s="85"/>
      <c r="O110" s="85"/>
      <c r="P110" s="85"/>
    </row>
    <row r="111" spans="2:16" s="83" customFormat="1" ht="15" x14ac:dyDescent="0.25">
      <c r="B111" s="96" t="s">
        <v>198</v>
      </c>
      <c r="C111" s="97" t="str">
        <f>VLOOKUP(B111,'Estate codes'!D$1:E$143,2,FALSE)</f>
        <v>Ravenstone</v>
      </c>
      <c r="D111" s="100" t="s">
        <v>199</v>
      </c>
      <c r="E111" s="100" t="s">
        <v>441</v>
      </c>
      <c r="F111" s="100"/>
      <c r="G111" s="100" t="s">
        <v>87</v>
      </c>
      <c r="H111" s="99">
        <v>192</v>
      </c>
      <c r="I111" s="99">
        <v>193.27754354427674</v>
      </c>
      <c r="L111" s="85"/>
      <c r="M111" s="85"/>
      <c r="N111" s="85"/>
      <c r="O111" s="85"/>
      <c r="P111" s="85"/>
    </row>
    <row r="112" spans="2:16" s="83" customFormat="1" ht="15" x14ac:dyDescent="0.25">
      <c r="B112" s="96" t="s">
        <v>200</v>
      </c>
      <c r="C112" s="97" t="str">
        <f>VLOOKUP(B112,'Estate codes'!D$1:E$143,2,FALSE)</f>
        <v>Cold Brayfield</v>
      </c>
      <c r="D112" s="100" t="s">
        <v>201</v>
      </c>
      <c r="E112" s="100" t="s">
        <v>87</v>
      </c>
      <c r="F112" s="100"/>
      <c r="G112" s="100" t="s">
        <v>87</v>
      </c>
      <c r="H112" s="99">
        <v>58</v>
      </c>
      <c r="I112" s="99">
        <v>55.373096584276219</v>
      </c>
      <c r="L112" s="85"/>
      <c r="M112" s="85"/>
      <c r="N112" s="85"/>
      <c r="O112" s="85"/>
      <c r="P112" s="85"/>
    </row>
    <row r="113" spans="2:16" s="83" customFormat="1" ht="15" x14ac:dyDescent="0.25">
      <c r="B113" s="96" t="s">
        <v>202</v>
      </c>
      <c r="C113" s="97" t="str">
        <f>VLOOKUP(B113,'Estate codes'!D$1:E$143,2,FALSE)</f>
        <v>Lavendon</v>
      </c>
      <c r="D113" s="100" t="s">
        <v>203</v>
      </c>
      <c r="E113" s="100" t="s">
        <v>87</v>
      </c>
      <c r="F113" s="100"/>
      <c r="G113" s="100" t="s">
        <v>87</v>
      </c>
      <c r="H113" s="99">
        <v>1155</v>
      </c>
      <c r="I113" s="99">
        <v>1203.2129071548407</v>
      </c>
      <c r="L113" s="85"/>
      <c r="M113" s="85"/>
      <c r="N113" s="85"/>
      <c r="O113" s="85"/>
      <c r="P113" s="85"/>
    </row>
    <row r="114" spans="2:16" s="83" customFormat="1" ht="15" x14ac:dyDescent="0.25">
      <c r="B114" s="96" t="s">
        <v>204</v>
      </c>
      <c r="C114" s="97" t="str">
        <f>VLOOKUP(B114,'Estate codes'!D$1:E$143,2,FALSE)</f>
        <v>Clifton Reynes</v>
      </c>
      <c r="D114" s="100" t="s">
        <v>205</v>
      </c>
      <c r="E114" s="100" t="s">
        <v>87</v>
      </c>
      <c r="F114" s="100"/>
      <c r="G114" s="100" t="s">
        <v>87</v>
      </c>
      <c r="H114" s="99">
        <v>104</v>
      </c>
      <c r="I114" s="99">
        <v>93.746197612507515</v>
      </c>
      <c r="L114" s="85"/>
      <c r="M114" s="85"/>
      <c r="N114" s="85"/>
      <c r="O114" s="85"/>
      <c r="P114" s="85"/>
    </row>
    <row r="115" spans="2:16" s="83" customFormat="1" ht="15" x14ac:dyDescent="0.25">
      <c r="B115" s="96" t="s">
        <v>206</v>
      </c>
      <c r="C115" s="97" t="str">
        <f>VLOOKUP(B115,'Estate codes'!D$1:E$143,2,FALSE)</f>
        <v>Newton Blossomville</v>
      </c>
      <c r="D115" s="100" t="s">
        <v>207</v>
      </c>
      <c r="E115" s="100" t="s">
        <v>87</v>
      </c>
      <c r="F115" s="100"/>
      <c r="G115" s="100" t="s">
        <v>87</v>
      </c>
      <c r="H115" s="99">
        <v>192</v>
      </c>
      <c r="I115" s="99">
        <v>201.1327593464039</v>
      </c>
      <c r="L115" s="85"/>
      <c r="M115" s="85"/>
      <c r="N115" s="85"/>
      <c r="O115" s="85"/>
      <c r="P115" s="85"/>
    </row>
    <row r="116" spans="2:16" s="83" customFormat="1" ht="15" x14ac:dyDescent="0.25">
      <c r="B116" s="96" t="s">
        <v>208</v>
      </c>
      <c r="C116" s="97" t="str">
        <f>VLOOKUP(B116,'Estate codes'!D$1:E$143,2,FALSE)</f>
        <v>Warrington</v>
      </c>
      <c r="D116" s="100" t="s">
        <v>209</v>
      </c>
      <c r="E116" s="100" t="s">
        <v>87</v>
      </c>
      <c r="F116" s="100"/>
      <c r="G116" s="100" t="s">
        <v>87</v>
      </c>
      <c r="H116" s="99">
        <v>27</v>
      </c>
      <c r="I116" s="99">
        <v>25.02782669221201</v>
      </c>
      <c r="L116" s="85"/>
      <c r="M116" s="85"/>
      <c r="N116" s="85"/>
      <c r="O116" s="85"/>
      <c r="P116" s="85"/>
    </row>
    <row r="117" spans="2:16" s="83" customFormat="1" ht="15" x14ac:dyDescent="0.25">
      <c r="B117" s="96" t="s">
        <v>210</v>
      </c>
      <c r="C117" s="97" t="str">
        <f>VLOOKUP(B117,'Estate codes'!D$1:E$143,2,FALSE)</f>
        <v>Moulsoe</v>
      </c>
      <c r="D117" s="100" t="s">
        <v>211</v>
      </c>
      <c r="E117" s="100" t="s">
        <v>87</v>
      </c>
      <c r="F117" s="100"/>
      <c r="G117" s="100" t="s">
        <v>87</v>
      </c>
      <c r="H117" s="99">
        <v>254</v>
      </c>
      <c r="I117" s="99">
        <v>1684.6405060733271</v>
      </c>
      <c r="L117" s="85"/>
      <c r="M117" s="85"/>
      <c r="N117" s="85"/>
      <c r="O117" s="85"/>
      <c r="P117" s="85"/>
    </row>
    <row r="118" spans="2:16" s="83" customFormat="1" ht="15" x14ac:dyDescent="0.25">
      <c r="B118" s="96" t="s">
        <v>212</v>
      </c>
      <c r="C118" s="97" t="str">
        <f>VLOOKUP(B118,'Estate codes'!D$1:E$143,2,FALSE)</f>
        <v>Chicheley</v>
      </c>
      <c r="D118" s="100" t="s">
        <v>213</v>
      </c>
      <c r="E118" s="100" t="s">
        <v>87</v>
      </c>
      <c r="F118" s="100"/>
      <c r="G118" s="100" t="s">
        <v>87</v>
      </c>
      <c r="H118" s="99">
        <v>78</v>
      </c>
      <c r="I118" s="99">
        <v>73.373554817695506</v>
      </c>
      <c r="L118" s="85"/>
      <c r="M118" s="85"/>
      <c r="N118" s="85"/>
      <c r="O118" s="85"/>
      <c r="P118" s="85"/>
    </row>
    <row r="119" spans="2:16" s="83" customFormat="1" ht="15" x14ac:dyDescent="0.25">
      <c r="B119" s="96" t="s">
        <v>214</v>
      </c>
      <c r="C119" s="97" t="str">
        <f>VLOOKUP(B119,'Estate codes'!D$1:E$143,2,FALSE)</f>
        <v>Lathbury</v>
      </c>
      <c r="D119" s="100" t="s">
        <v>215</v>
      </c>
      <c r="E119" s="100" t="s">
        <v>441</v>
      </c>
      <c r="F119" s="100"/>
      <c r="G119" s="100" t="s">
        <v>87</v>
      </c>
      <c r="H119" s="99">
        <v>119</v>
      </c>
      <c r="I119" s="99">
        <v>127.96757991060774</v>
      </c>
      <c r="L119" s="85"/>
      <c r="M119" s="85"/>
      <c r="N119" s="85"/>
      <c r="O119" s="85"/>
      <c r="P119" s="85"/>
    </row>
    <row r="120" spans="2:16" s="83" customFormat="1" ht="15" x14ac:dyDescent="0.25">
      <c r="B120" s="96" t="s">
        <v>216</v>
      </c>
      <c r="C120" s="97" t="str">
        <f>VLOOKUP(B120,'Estate codes'!D$1:E$143,2,FALSE)</f>
        <v>North Crawley</v>
      </c>
      <c r="D120" s="100" t="s">
        <v>217</v>
      </c>
      <c r="E120" s="100" t="s">
        <v>87</v>
      </c>
      <c r="F120" s="100"/>
      <c r="G120" s="100" t="s">
        <v>87</v>
      </c>
      <c r="H120" s="99">
        <v>580</v>
      </c>
      <c r="I120" s="99">
        <v>560.07180554587171</v>
      </c>
      <c r="L120" s="85"/>
      <c r="M120" s="85"/>
      <c r="N120" s="85"/>
      <c r="O120" s="85"/>
      <c r="P120" s="85"/>
    </row>
    <row r="121" spans="2:16" s="83" customFormat="1" ht="15" x14ac:dyDescent="0.25">
      <c r="B121" s="96" t="s">
        <v>218</v>
      </c>
      <c r="C121" s="97" t="str">
        <f>VLOOKUP(B121,'Estate codes'!D$1:E$143,2,FALSE)</f>
        <v>Sherington</v>
      </c>
      <c r="D121" s="100" t="s">
        <v>219</v>
      </c>
      <c r="E121" s="100" t="s">
        <v>87</v>
      </c>
      <c r="F121" s="100"/>
      <c r="G121" s="100" t="s">
        <v>87</v>
      </c>
      <c r="H121" s="99">
        <v>798</v>
      </c>
      <c r="I121" s="99">
        <v>797.63234871594125</v>
      </c>
      <c r="L121" s="85"/>
      <c r="M121" s="85"/>
      <c r="N121" s="85"/>
      <c r="O121" s="85"/>
      <c r="P121" s="85"/>
    </row>
    <row r="122" spans="2:16" s="83" customFormat="1" ht="15" x14ac:dyDescent="0.25">
      <c r="B122" s="96" t="s">
        <v>220</v>
      </c>
      <c r="C122" s="97" t="str">
        <f>VLOOKUP(B122,'Estate codes'!D$1:E$143,2,FALSE)</f>
        <v>Emberton</v>
      </c>
      <c r="D122" s="100" t="s">
        <v>221</v>
      </c>
      <c r="E122" s="100" t="s">
        <v>87</v>
      </c>
      <c r="F122" s="100"/>
      <c r="G122" s="100" t="s">
        <v>87</v>
      </c>
      <c r="H122" s="99">
        <v>513</v>
      </c>
      <c r="I122" s="99">
        <v>506.08764682640594</v>
      </c>
      <c r="L122" s="85"/>
      <c r="M122" s="85"/>
      <c r="N122" s="85"/>
      <c r="O122" s="85"/>
      <c r="P122" s="85"/>
    </row>
    <row r="123" spans="2:16" s="83" customFormat="1" ht="15" x14ac:dyDescent="0.25">
      <c r="B123" s="96" t="s">
        <v>222</v>
      </c>
      <c r="C123" s="97" t="str">
        <f>VLOOKUP(B123,'Estate codes'!D$1:E$143,2,FALSE)</f>
        <v>Astwood</v>
      </c>
      <c r="D123" s="100" t="s">
        <v>223</v>
      </c>
      <c r="E123" s="100" t="s">
        <v>87</v>
      </c>
      <c r="F123" s="100"/>
      <c r="G123" s="100" t="s">
        <v>87</v>
      </c>
      <c r="H123" s="99">
        <v>152</v>
      </c>
      <c r="I123" s="99">
        <v>148.3283187417328</v>
      </c>
      <c r="L123" s="85"/>
      <c r="M123" s="85"/>
      <c r="N123" s="85"/>
      <c r="O123" s="85"/>
      <c r="P123" s="85"/>
    </row>
    <row r="124" spans="2:16" s="83" customFormat="1" ht="15" x14ac:dyDescent="0.25">
      <c r="B124" s="96" t="s">
        <v>224</v>
      </c>
      <c r="C124" s="97" t="str">
        <f>VLOOKUP(B124,'Estate codes'!D$1:E$143,2,FALSE)</f>
        <v>Hardmead</v>
      </c>
      <c r="D124" s="100" t="s">
        <v>225</v>
      </c>
      <c r="E124" s="100" t="s">
        <v>87</v>
      </c>
      <c r="F124" s="100"/>
      <c r="G124" s="100" t="s">
        <v>87</v>
      </c>
      <c r="H124" s="99">
        <v>62</v>
      </c>
      <c r="I124" s="99">
        <v>56.788591286210291</v>
      </c>
      <c r="L124" s="85"/>
      <c r="M124" s="85"/>
      <c r="N124" s="85"/>
      <c r="O124" s="85"/>
      <c r="P124" s="85"/>
    </row>
    <row r="125" spans="2:16" s="83" customFormat="1" ht="15" x14ac:dyDescent="0.25">
      <c r="B125" s="96" t="s">
        <v>226</v>
      </c>
      <c r="C125" s="97" t="str">
        <f>VLOOKUP(B125,'Estate codes'!D$1:E$143,2,FALSE)</f>
        <v>Tyringham &amp; Filgrave</v>
      </c>
      <c r="D125" s="100" t="s">
        <v>227</v>
      </c>
      <c r="E125" s="100" t="s">
        <v>441</v>
      </c>
      <c r="F125" s="100"/>
      <c r="G125" s="100" t="s">
        <v>87</v>
      </c>
      <c r="H125" s="99">
        <v>140</v>
      </c>
      <c r="I125" s="99">
        <v>123.73841624807071</v>
      </c>
      <c r="L125" s="85"/>
      <c r="M125" s="85"/>
      <c r="N125" s="85"/>
      <c r="O125" s="85"/>
      <c r="P125" s="85"/>
    </row>
    <row r="126" spans="2:16" s="83" customFormat="1" ht="15" x14ac:dyDescent="0.25">
      <c r="B126" s="96" t="s">
        <v>228</v>
      </c>
      <c r="C126" s="97" t="str">
        <f>VLOOKUP(B126,'Estate codes'!D$1:E$143,2,FALSE)</f>
        <v>Emerson Valley North</v>
      </c>
      <c r="D126" s="100" t="s">
        <v>89</v>
      </c>
      <c r="E126" s="100" t="s">
        <v>89</v>
      </c>
      <c r="F126" s="100"/>
      <c r="G126" s="100" t="s">
        <v>89</v>
      </c>
      <c r="H126" s="99">
        <v>2567</v>
      </c>
      <c r="I126" s="99">
        <v>2536.2385201108559</v>
      </c>
      <c r="L126" s="85"/>
      <c r="M126" s="80"/>
      <c r="N126" s="85"/>
      <c r="O126" s="85"/>
      <c r="P126" s="85"/>
    </row>
    <row r="127" spans="2:16" s="83" customFormat="1" ht="15" x14ac:dyDescent="0.25">
      <c r="B127" s="96" t="s">
        <v>229</v>
      </c>
      <c r="C127" s="97" t="str">
        <f>VLOOKUP(B127,'Estate codes'!D$1:E$143,2,FALSE)</f>
        <v>Shenley Lodge</v>
      </c>
      <c r="D127" s="100" t="s">
        <v>89</v>
      </c>
      <c r="E127" s="100" t="s">
        <v>89</v>
      </c>
      <c r="F127" s="100"/>
      <c r="G127" s="100" t="s">
        <v>89</v>
      </c>
      <c r="H127" s="99">
        <v>2280</v>
      </c>
      <c r="I127" s="99">
        <v>2270.3139027083121</v>
      </c>
      <c r="L127" s="85"/>
      <c r="M127" s="80"/>
      <c r="N127" s="85"/>
      <c r="O127" s="85"/>
      <c r="P127" s="85"/>
    </row>
    <row r="128" spans="2:16" s="83" customFormat="1" ht="15" x14ac:dyDescent="0.25">
      <c r="B128" s="96" t="s">
        <v>230</v>
      </c>
      <c r="C128" s="97" t="str">
        <f>VLOOKUP(B128,'Estate codes'!D$1:E$143,2,FALSE)</f>
        <v>Furzton North</v>
      </c>
      <c r="D128" s="100" t="s">
        <v>89</v>
      </c>
      <c r="E128" s="100" t="s">
        <v>89</v>
      </c>
      <c r="F128" s="100"/>
      <c r="G128" s="100" t="s">
        <v>89</v>
      </c>
      <c r="H128" s="99">
        <v>2109</v>
      </c>
      <c r="I128" s="99">
        <v>2065.9122188882584</v>
      </c>
      <c r="L128" s="85"/>
      <c r="M128" s="80"/>
      <c r="N128" s="85"/>
      <c r="O128" s="85"/>
      <c r="P128" s="85"/>
    </row>
    <row r="129" spans="2:16" s="83" customFormat="1" ht="15" x14ac:dyDescent="0.25">
      <c r="B129" s="96" t="s">
        <v>231</v>
      </c>
      <c r="C129" s="97" t="str">
        <f>VLOOKUP(B129,'Estate codes'!D$1:E$143,2,FALSE)</f>
        <v>Shenley Brook End</v>
      </c>
      <c r="D129" s="100" t="s">
        <v>89</v>
      </c>
      <c r="E129" s="100" t="s">
        <v>89</v>
      </c>
      <c r="F129" s="100"/>
      <c r="G129" s="100" t="s">
        <v>89</v>
      </c>
      <c r="H129" s="99">
        <v>2498</v>
      </c>
      <c r="I129" s="99">
        <v>2518.7295515689689</v>
      </c>
      <c r="L129" s="85"/>
      <c r="M129" s="85"/>
      <c r="N129" s="85"/>
      <c r="O129" s="85"/>
      <c r="P129" s="85"/>
    </row>
    <row r="130" spans="2:16" s="83" customFormat="1" ht="15" x14ac:dyDescent="0.25">
      <c r="B130" s="96" t="s">
        <v>232</v>
      </c>
      <c r="C130" s="97" t="str">
        <f>VLOOKUP(B130,'Estate codes'!D$1:E$143,2,FALSE)</f>
        <v>Oakridge Park</v>
      </c>
      <c r="D130" s="100" t="s">
        <v>91</v>
      </c>
      <c r="E130" s="100" t="s">
        <v>464</v>
      </c>
      <c r="F130" s="100"/>
      <c r="G130" s="100" t="s">
        <v>91</v>
      </c>
      <c r="H130" s="99">
        <v>986</v>
      </c>
      <c r="I130" s="99">
        <v>993.36054244599984</v>
      </c>
      <c r="L130" s="85"/>
      <c r="M130" s="85"/>
      <c r="N130" s="85"/>
      <c r="O130" s="85"/>
      <c r="P130" s="85"/>
    </row>
    <row r="131" spans="2:16" s="83" customFormat="1" ht="15" x14ac:dyDescent="0.25">
      <c r="B131" s="96" t="s">
        <v>233</v>
      </c>
      <c r="C131" s="97" t="str">
        <f>VLOOKUP(B131,'Estate codes'!D$1:E$143,2,FALSE)</f>
        <v>Great Linford</v>
      </c>
      <c r="D131" s="100" t="s">
        <v>121</v>
      </c>
      <c r="E131" s="100" t="s">
        <v>464</v>
      </c>
      <c r="F131" s="100"/>
      <c r="G131" s="100" t="s">
        <v>91</v>
      </c>
      <c r="H131" s="99">
        <v>2509</v>
      </c>
      <c r="I131" s="99">
        <v>2343.1537228020311</v>
      </c>
      <c r="L131" s="85"/>
      <c r="M131" s="85"/>
      <c r="N131" s="85"/>
      <c r="O131" s="85"/>
      <c r="P131" s="85"/>
    </row>
    <row r="132" spans="2:16" s="83" customFormat="1" ht="15" x14ac:dyDescent="0.25">
      <c r="B132" s="96" t="s">
        <v>234</v>
      </c>
      <c r="C132" s="97" t="str">
        <f>VLOOKUP(B132,'Estate codes'!D$1:E$143,2,FALSE)</f>
        <v>Neath Hill</v>
      </c>
      <c r="D132" s="100" t="s">
        <v>121</v>
      </c>
      <c r="E132" s="100" t="s">
        <v>464</v>
      </c>
      <c r="F132" s="100"/>
      <c r="G132" s="100" t="s">
        <v>91</v>
      </c>
      <c r="H132" s="99">
        <v>1423</v>
      </c>
      <c r="I132" s="99">
        <v>1437.5964737858615</v>
      </c>
      <c r="L132" s="85"/>
      <c r="M132" s="85"/>
      <c r="N132" s="85"/>
      <c r="O132" s="85"/>
      <c r="P132" s="85"/>
    </row>
    <row r="133" spans="2:16" s="83" customFormat="1" ht="15" x14ac:dyDescent="0.25">
      <c r="B133" s="96" t="s">
        <v>235</v>
      </c>
      <c r="C133" s="97" t="str">
        <f>VLOOKUP(B133,'Estate codes'!D$1:E$143,2,FALSE)</f>
        <v>Bancroft</v>
      </c>
      <c r="D133" s="100" t="s">
        <v>91</v>
      </c>
      <c r="E133" s="97" t="s">
        <v>481</v>
      </c>
      <c r="F133" s="100"/>
      <c r="G133" s="100" t="s">
        <v>91</v>
      </c>
      <c r="H133" s="99">
        <v>689</v>
      </c>
      <c r="I133" s="99">
        <v>647.55092782319514</v>
      </c>
      <c r="L133" s="85"/>
      <c r="M133" s="85"/>
      <c r="N133" s="85"/>
      <c r="O133" s="85"/>
      <c r="P133" s="85"/>
    </row>
    <row r="134" spans="2:16" s="83" customFormat="1" ht="15" x14ac:dyDescent="0.25">
      <c r="B134" s="96" t="s">
        <v>236</v>
      </c>
      <c r="C134" s="97" t="str">
        <f>VLOOKUP(B134,'Estate codes'!D$1:E$143,2,FALSE)</f>
        <v>Bradville West</v>
      </c>
      <c r="D134" s="100" t="s">
        <v>91</v>
      </c>
      <c r="E134" s="100" t="s">
        <v>464</v>
      </c>
      <c r="F134" s="100"/>
      <c r="G134" s="100" t="s">
        <v>91</v>
      </c>
      <c r="H134" s="99">
        <v>1554</v>
      </c>
      <c r="I134" s="99">
        <v>1518.9051327396674</v>
      </c>
      <c r="L134" s="85"/>
      <c r="M134" s="85"/>
      <c r="N134" s="85"/>
      <c r="O134" s="85"/>
      <c r="P134" s="85"/>
    </row>
    <row r="135" spans="2:16" s="83" customFormat="1" ht="15" x14ac:dyDescent="0.25">
      <c r="B135" s="96" t="s">
        <v>237</v>
      </c>
      <c r="C135" s="97" t="str">
        <f>VLOOKUP(B135,'Estate codes'!D$1:E$143,2,FALSE)</f>
        <v>Stantonbury East</v>
      </c>
      <c r="D135" s="100" t="s">
        <v>91</v>
      </c>
      <c r="E135" s="100" t="s">
        <v>464</v>
      </c>
      <c r="F135" s="100"/>
      <c r="G135" s="100" t="s">
        <v>91</v>
      </c>
      <c r="H135" s="99">
        <v>1595</v>
      </c>
      <c r="I135" s="99">
        <v>1907.0666204566567</v>
      </c>
      <c r="L135" s="85"/>
      <c r="M135" s="85"/>
      <c r="N135" s="85"/>
      <c r="O135" s="85"/>
      <c r="P135" s="85"/>
    </row>
    <row r="136" spans="2:16" s="83" customFormat="1" ht="15" x14ac:dyDescent="0.25">
      <c r="B136" s="96" t="s">
        <v>238</v>
      </c>
      <c r="C136" s="97" t="str">
        <f>VLOOKUP(B136,'Estate codes'!D$1:E$143,2,FALSE)</f>
        <v>Stantonbury West</v>
      </c>
      <c r="D136" s="100" t="s">
        <v>91</v>
      </c>
      <c r="E136" s="100" t="s">
        <v>464</v>
      </c>
      <c r="F136" s="100"/>
      <c r="G136" s="100" t="s">
        <v>91</v>
      </c>
      <c r="H136" s="99">
        <v>967</v>
      </c>
      <c r="I136" s="99">
        <v>936.1804068812628</v>
      </c>
      <c r="L136" s="85"/>
      <c r="M136" s="85"/>
      <c r="N136" s="85"/>
      <c r="O136" s="85"/>
      <c r="P136" s="85"/>
    </row>
    <row r="137" spans="2:16" s="83" customFormat="1" ht="15" x14ac:dyDescent="0.25">
      <c r="B137" s="96" t="s">
        <v>239</v>
      </c>
      <c r="C137" s="97" t="str">
        <f>VLOOKUP(B137,'Estate codes'!D$1:E$143,2,FALSE)</f>
        <v>Bradville East</v>
      </c>
      <c r="D137" s="100" t="s">
        <v>91</v>
      </c>
      <c r="E137" s="100" t="s">
        <v>464</v>
      </c>
      <c r="F137" s="100"/>
      <c r="G137" s="100" t="s">
        <v>91</v>
      </c>
      <c r="H137" s="99">
        <v>1369</v>
      </c>
      <c r="I137" s="99">
        <v>1420.3221448813645</v>
      </c>
      <c r="L137" s="85"/>
      <c r="M137" s="85"/>
      <c r="N137" s="85"/>
      <c r="O137" s="85"/>
      <c r="P137" s="85"/>
    </row>
    <row r="138" spans="2:16" s="83" customFormat="1" ht="15" x14ac:dyDescent="0.25">
      <c r="B138" s="96" t="s">
        <v>240</v>
      </c>
      <c r="C138" s="97" t="str">
        <f>VLOOKUP(B138,'Estate codes'!D$1:E$143,2,FALSE)</f>
        <v>Crownhill</v>
      </c>
      <c r="D138" s="100" t="s">
        <v>166</v>
      </c>
      <c r="E138" s="100" t="s">
        <v>442</v>
      </c>
      <c r="F138" s="100"/>
      <c r="G138" s="100" t="s">
        <v>94</v>
      </c>
      <c r="H138" s="99">
        <v>1892</v>
      </c>
      <c r="I138" s="99">
        <v>1871.4086107198816</v>
      </c>
      <c r="L138" s="85"/>
      <c r="M138" s="85"/>
      <c r="N138" s="85"/>
      <c r="O138" s="85"/>
      <c r="P138" s="85"/>
    </row>
    <row r="139" spans="2:16" s="83" customFormat="1" ht="15" x14ac:dyDescent="0.25">
      <c r="B139" s="96" t="s">
        <v>241</v>
      </c>
      <c r="C139" s="97" t="str">
        <f>VLOOKUP(B139,'Estate codes'!D$1:E$143,2,FALSE)</f>
        <v>Calverton</v>
      </c>
      <c r="D139" s="100" t="s">
        <v>242</v>
      </c>
      <c r="E139" s="100" t="s">
        <v>441</v>
      </c>
      <c r="F139" s="100"/>
      <c r="G139" s="100" t="s">
        <v>94</v>
      </c>
      <c r="H139" s="99">
        <v>127</v>
      </c>
      <c r="I139" s="99">
        <v>121.40789992579639</v>
      </c>
      <c r="L139" s="85"/>
      <c r="M139" s="85"/>
      <c r="N139" s="85"/>
      <c r="O139" s="85"/>
      <c r="P139" s="85"/>
    </row>
    <row r="140" spans="2:16" s="83" customFormat="1" ht="15" x14ac:dyDescent="0.25">
      <c r="B140" s="96" t="s">
        <v>243</v>
      </c>
      <c r="C140" s="97" t="str">
        <f>VLOOKUP(B140,'Estate codes'!D$1:E$143,2,FALSE)</f>
        <v>Stony Stratford North</v>
      </c>
      <c r="D140" s="100" t="s">
        <v>94</v>
      </c>
      <c r="E140" s="100" t="s">
        <v>441</v>
      </c>
      <c r="F140" s="100"/>
      <c r="G140" s="100" t="s">
        <v>94</v>
      </c>
      <c r="H140" s="99">
        <v>1274</v>
      </c>
      <c r="I140" s="99">
        <v>1325.9608364670114</v>
      </c>
      <c r="L140" s="85"/>
      <c r="M140" s="85"/>
      <c r="N140" s="85"/>
      <c r="O140" s="85"/>
      <c r="P140" s="85"/>
    </row>
    <row r="141" spans="2:16" s="83" customFormat="1" ht="15" x14ac:dyDescent="0.25">
      <c r="B141" s="96" t="s">
        <v>244</v>
      </c>
      <c r="C141" s="97" t="str">
        <f>VLOOKUP(B141,'Estate codes'!D$1:E$143,2,FALSE)</f>
        <v>Stony Stratford South East</v>
      </c>
      <c r="D141" s="100" t="s">
        <v>94</v>
      </c>
      <c r="E141" s="100" t="s">
        <v>441</v>
      </c>
      <c r="F141" s="100"/>
      <c r="G141" s="100" t="s">
        <v>94</v>
      </c>
      <c r="H141" s="99">
        <v>1215</v>
      </c>
      <c r="I141" s="99">
        <v>1156.7603718122277</v>
      </c>
      <c r="L141" s="85"/>
      <c r="M141" s="85"/>
      <c r="N141" s="85"/>
      <c r="O141" s="85"/>
      <c r="P141" s="85"/>
    </row>
    <row r="142" spans="2:16" s="83" customFormat="1" ht="15" x14ac:dyDescent="0.25">
      <c r="B142" s="96" t="s">
        <v>245</v>
      </c>
      <c r="C142" s="97" t="str">
        <f>VLOOKUP(B142,'Estate codes'!D$1:E$143,2,FALSE)</f>
        <v>Stony Stratford South West</v>
      </c>
      <c r="D142" s="100" t="s">
        <v>94</v>
      </c>
      <c r="E142" s="100" t="s">
        <v>441</v>
      </c>
      <c r="F142" s="100"/>
      <c r="G142" s="100" t="s">
        <v>94</v>
      </c>
      <c r="H142" s="99">
        <v>1348</v>
      </c>
      <c r="I142" s="99">
        <v>1302.3912543246634</v>
      </c>
      <c r="L142" s="85"/>
      <c r="M142" s="85"/>
      <c r="N142" s="85"/>
      <c r="O142" s="85"/>
      <c r="P142" s="85"/>
    </row>
    <row r="143" spans="2:16" s="83" customFormat="1" ht="15" x14ac:dyDescent="0.25">
      <c r="B143" s="96" t="s">
        <v>246</v>
      </c>
      <c r="C143" s="97" t="str">
        <f>VLOOKUP(B143,'Estate codes'!D$1:E$143,2,FALSE)</f>
        <v>Galley Hill</v>
      </c>
      <c r="D143" s="100" t="s">
        <v>94</v>
      </c>
      <c r="E143" s="100" t="s">
        <v>441</v>
      </c>
      <c r="F143" s="100"/>
      <c r="G143" s="100" t="s">
        <v>94</v>
      </c>
      <c r="H143" s="99">
        <v>729</v>
      </c>
      <c r="I143" s="99">
        <v>736.74158453345956</v>
      </c>
      <c r="L143" s="85"/>
      <c r="M143" s="85"/>
      <c r="N143" s="85"/>
      <c r="O143" s="85"/>
      <c r="P143" s="85"/>
    </row>
    <row r="144" spans="2:16" s="83" customFormat="1" ht="15" x14ac:dyDescent="0.25">
      <c r="B144" s="96" t="s">
        <v>247</v>
      </c>
      <c r="C144" s="97" t="str">
        <f>VLOOKUP(B144,'Estate codes'!D$1:E$143,2,FALSE)</f>
        <v>Fullers Slade</v>
      </c>
      <c r="D144" s="100" t="s">
        <v>94</v>
      </c>
      <c r="E144" s="100" t="s">
        <v>442</v>
      </c>
      <c r="F144" s="100"/>
      <c r="G144" s="100" t="s">
        <v>94</v>
      </c>
      <c r="H144" s="99">
        <v>1118</v>
      </c>
      <c r="I144" s="99">
        <v>1225.8443083485286</v>
      </c>
      <c r="L144" s="85"/>
      <c r="M144" s="85"/>
      <c r="N144" s="85"/>
      <c r="O144" s="85"/>
      <c r="P144" s="85"/>
    </row>
    <row r="145" spans="2:16" s="83" customFormat="1" ht="15" x14ac:dyDescent="0.25">
      <c r="B145" s="96" t="s">
        <v>248</v>
      </c>
      <c r="C145" s="97" t="str">
        <f>VLOOKUP(B145,'Estate codes'!D$1:E$143,2,FALSE)</f>
        <v>Fairfields</v>
      </c>
      <c r="D145" s="100" t="s">
        <v>249</v>
      </c>
      <c r="E145" s="100" t="s">
        <v>442</v>
      </c>
      <c r="F145" s="100"/>
      <c r="G145" s="100" t="s">
        <v>94</v>
      </c>
      <c r="H145" s="99">
        <v>2013</v>
      </c>
      <c r="I145" s="99">
        <v>2658.0653023660766</v>
      </c>
      <c r="L145" s="85"/>
      <c r="M145" s="85"/>
      <c r="N145" s="85"/>
      <c r="O145" s="85"/>
      <c r="P145" s="85"/>
    </row>
    <row r="146" spans="2:16" s="83" customFormat="1" ht="15" x14ac:dyDescent="0.25">
      <c r="B146" s="96" t="s">
        <v>250</v>
      </c>
      <c r="C146" s="97" t="str">
        <f>VLOOKUP(B146,'Estate codes'!D$1:E$143,2,FALSE)</f>
        <v>Whitehouse</v>
      </c>
      <c r="D146" s="100" t="s">
        <v>251</v>
      </c>
      <c r="E146" s="100" t="s">
        <v>442</v>
      </c>
      <c r="F146" s="100"/>
      <c r="G146" s="100" t="s">
        <v>94</v>
      </c>
      <c r="H146" s="99">
        <v>2505</v>
      </c>
      <c r="I146" s="99">
        <v>4978.4018152933231</v>
      </c>
      <c r="L146" s="85"/>
      <c r="M146" s="85"/>
      <c r="N146" s="85"/>
      <c r="O146" s="85"/>
      <c r="P146" s="85"/>
    </row>
    <row r="147" spans="2:16" s="83" customFormat="1" ht="15" x14ac:dyDescent="0.25">
      <c r="B147" s="96" t="s">
        <v>252</v>
      </c>
      <c r="C147" s="97" t="str">
        <f>VLOOKUP(B147,'Estate codes'!D$1:E$143,2,FALSE)</f>
        <v>Tattenhoe</v>
      </c>
      <c r="D147" s="100" t="s">
        <v>89</v>
      </c>
      <c r="E147" s="100" t="s">
        <v>96</v>
      </c>
      <c r="F147" s="100"/>
      <c r="G147" s="100" t="s">
        <v>96</v>
      </c>
      <c r="H147" s="99">
        <v>2703</v>
      </c>
      <c r="I147" s="99">
        <v>2806.1879884910209</v>
      </c>
      <c r="L147" s="85"/>
      <c r="M147" s="85"/>
      <c r="N147" s="85"/>
      <c r="O147" s="85"/>
      <c r="P147" s="85"/>
    </row>
    <row r="148" spans="2:16" s="83" customFormat="1" ht="15" x14ac:dyDescent="0.25">
      <c r="B148" s="96" t="s">
        <v>253</v>
      </c>
      <c r="C148" s="97" t="str">
        <f>VLOOKUP(B148,'Estate codes'!D$1:E$143,2,FALSE)</f>
        <v>Westcroft</v>
      </c>
      <c r="D148" s="100" t="s">
        <v>89</v>
      </c>
      <c r="E148" s="100" t="s">
        <v>96</v>
      </c>
      <c r="F148" s="100"/>
      <c r="G148" s="100" t="s">
        <v>96</v>
      </c>
      <c r="H148" s="99">
        <v>2024</v>
      </c>
      <c r="I148" s="99">
        <v>2171.7104922955223</v>
      </c>
      <c r="L148" s="85"/>
      <c r="M148" s="85"/>
      <c r="N148" s="85"/>
      <c r="O148" s="85"/>
      <c r="P148" s="85"/>
    </row>
    <row r="149" spans="2:16" s="83" customFormat="1" ht="15" x14ac:dyDescent="0.25">
      <c r="B149" s="96" t="s">
        <v>254</v>
      </c>
      <c r="C149" s="97" t="str">
        <f>VLOOKUP(B149,'Estate codes'!D$1:E$143,2,FALSE)</f>
        <v>Kingsmead</v>
      </c>
      <c r="D149" s="100" t="s">
        <v>89</v>
      </c>
      <c r="E149" s="100" t="s">
        <v>96</v>
      </c>
      <c r="F149" s="100"/>
      <c r="G149" s="100" t="s">
        <v>96</v>
      </c>
      <c r="H149" s="99">
        <v>1451</v>
      </c>
      <c r="I149" s="99">
        <v>1611.2822061280242</v>
      </c>
      <c r="L149" s="85"/>
      <c r="M149" s="85"/>
      <c r="N149" s="85"/>
      <c r="O149" s="85"/>
      <c r="P149" s="85"/>
    </row>
    <row r="150" spans="2:16" s="83" customFormat="1" ht="15" x14ac:dyDescent="0.25">
      <c r="B150" s="96" t="s">
        <v>255</v>
      </c>
      <c r="C150" s="97" t="str">
        <f>VLOOKUP(B150,'Estate codes'!D$1:E$143,2,FALSE)</f>
        <v>Oxley Park</v>
      </c>
      <c r="D150" s="100" t="s">
        <v>166</v>
      </c>
      <c r="E150" s="100" t="s">
        <v>96</v>
      </c>
      <c r="F150" s="100"/>
      <c r="G150" s="100" t="s">
        <v>96</v>
      </c>
      <c r="H150" s="99">
        <v>2418</v>
      </c>
      <c r="I150" s="99">
        <v>2593.3495099299025</v>
      </c>
      <c r="L150" s="85"/>
      <c r="M150" s="85"/>
      <c r="N150" s="85"/>
      <c r="O150" s="85"/>
      <c r="P150" s="85"/>
    </row>
    <row r="151" spans="2:16" s="83" customFormat="1" ht="15" x14ac:dyDescent="0.25">
      <c r="B151" s="96" t="s">
        <v>256</v>
      </c>
      <c r="C151" s="97" t="str">
        <f>VLOOKUP(B151,'Estate codes'!D$1:E$143,2,FALSE)</f>
        <v>Tattenhoe Park</v>
      </c>
      <c r="D151" s="100" t="s">
        <v>89</v>
      </c>
      <c r="E151" s="100" t="s">
        <v>96</v>
      </c>
      <c r="F151" s="100"/>
      <c r="G151" s="100" t="s">
        <v>96</v>
      </c>
      <c r="H151" s="99">
        <v>433</v>
      </c>
      <c r="I151" s="99">
        <v>1794.1512302076949</v>
      </c>
      <c r="L151" s="85"/>
      <c r="M151" s="85"/>
      <c r="N151" s="85"/>
      <c r="O151" s="85"/>
      <c r="P151" s="85"/>
    </row>
    <row r="152" spans="2:16" s="83" customFormat="1" ht="15" x14ac:dyDescent="0.25">
      <c r="B152" s="96" t="s">
        <v>257</v>
      </c>
      <c r="C152" s="97" t="str">
        <f>VLOOKUP(B152,'Estate codes'!D$1:E$143,2,FALSE)</f>
        <v>Bancroft Park and Bluebridge</v>
      </c>
      <c r="D152" s="100" t="s">
        <v>91</v>
      </c>
      <c r="E152" s="97" t="s">
        <v>481</v>
      </c>
      <c r="F152" s="100"/>
      <c r="G152" s="100" t="s">
        <v>98</v>
      </c>
      <c r="H152" s="99">
        <v>679</v>
      </c>
      <c r="I152" s="99">
        <v>643.61169268745323</v>
      </c>
      <c r="L152" s="85"/>
      <c r="M152" s="85"/>
      <c r="N152" s="85"/>
      <c r="O152" s="85"/>
      <c r="P152" s="85"/>
    </row>
    <row r="153" spans="2:16" s="83" customFormat="1" ht="15" x14ac:dyDescent="0.25">
      <c r="B153" s="96" t="s">
        <v>258</v>
      </c>
      <c r="C153" s="97" t="str">
        <f>VLOOKUP(B153,'Estate codes'!D$1:E$143,2,FALSE)</f>
        <v>Wolverton West</v>
      </c>
      <c r="D153" s="100" t="s">
        <v>116</v>
      </c>
      <c r="E153" s="100" t="s">
        <v>98</v>
      </c>
      <c r="F153" s="100"/>
      <c r="G153" s="100" t="s">
        <v>98</v>
      </c>
      <c r="H153" s="99">
        <v>2630</v>
      </c>
      <c r="I153" s="99">
        <v>2554.200668981633</v>
      </c>
      <c r="L153" s="85"/>
      <c r="M153" s="85"/>
      <c r="N153" s="85"/>
      <c r="O153" s="85"/>
      <c r="P153" s="85"/>
    </row>
    <row r="154" spans="2:16" s="83" customFormat="1" ht="15" x14ac:dyDescent="0.25">
      <c r="B154" s="96" t="s">
        <v>259</v>
      </c>
      <c r="C154" s="97" t="str">
        <f>VLOOKUP(B154,'Estate codes'!D$1:E$143,2,FALSE)</f>
        <v>Wolverton Mill</v>
      </c>
      <c r="D154" s="100" t="s">
        <v>116</v>
      </c>
      <c r="E154" s="100" t="s">
        <v>441</v>
      </c>
      <c r="F154" s="100"/>
      <c r="G154" s="100" t="s">
        <v>98</v>
      </c>
      <c r="H154" s="99">
        <v>956</v>
      </c>
      <c r="I154" s="99">
        <v>1015.1855326809828</v>
      </c>
      <c r="L154" s="85"/>
      <c r="M154" s="85"/>
      <c r="N154" s="85"/>
      <c r="O154" s="85"/>
      <c r="P154" s="85"/>
    </row>
    <row r="155" spans="2:16" s="83" customFormat="1" ht="15" x14ac:dyDescent="0.25">
      <c r="B155" s="96" t="s">
        <v>260</v>
      </c>
      <c r="C155" s="97" t="str">
        <f>VLOOKUP(B155,'Estate codes'!D$1:E$143,2,FALSE)</f>
        <v>Wolverton East</v>
      </c>
      <c r="D155" s="100" t="s">
        <v>116</v>
      </c>
      <c r="E155" s="100" t="s">
        <v>98</v>
      </c>
      <c r="F155" s="100"/>
      <c r="G155" s="100" t="s">
        <v>98</v>
      </c>
      <c r="H155" s="99">
        <v>2535</v>
      </c>
      <c r="I155" s="99">
        <v>2667.3940949282069</v>
      </c>
      <c r="L155" s="85"/>
      <c r="M155" s="85"/>
      <c r="N155" s="85"/>
      <c r="O155" s="85"/>
      <c r="P155" s="85"/>
    </row>
    <row r="156" spans="2:16" s="83" customFormat="1" ht="15" x14ac:dyDescent="0.25">
      <c r="B156" s="96" t="s">
        <v>261</v>
      </c>
      <c r="C156" s="97" t="str">
        <f>VLOOKUP(B156,'Estate codes'!D$1:E$143,2,FALSE)</f>
        <v>Greenleys</v>
      </c>
      <c r="D156" s="100" t="s">
        <v>116</v>
      </c>
      <c r="E156" s="100" t="s">
        <v>98</v>
      </c>
      <c r="F156" s="100"/>
      <c r="G156" s="100" t="s">
        <v>98</v>
      </c>
      <c r="H156" s="99">
        <v>1774</v>
      </c>
      <c r="I156" s="99">
        <v>1866.2190064688205</v>
      </c>
      <c r="L156" s="85"/>
      <c r="M156" s="85"/>
      <c r="N156" s="85"/>
      <c r="O156" s="85"/>
      <c r="P156" s="85"/>
    </row>
    <row r="157" spans="2:16" s="83" customFormat="1" ht="15" x14ac:dyDescent="0.25">
      <c r="B157" s="96" t="s">
        <v>262</v>
      </c>
      <c r="C157" s="97" t="str">
        <f>VLOOKUP(B157,'Estate codes'!D$1:E$143,2,FALSE)</f>
        <v>New Bradwell</v>
      </c>
      <c r="D157" s="100" t="s">
        <v>263</v>
      </c>
      <c r="E157" s="100" t="s">
        <v>98</v>
      </c>
      <c r="F157" s="100"/>
      <c r="G157" s="100" t="s">
        <v>98</v>
      </c>
      <c r="H157" s="99">
        <v>2271</v>
      </c>
      <c r="I157" s="99">
        <v>2295.8616096508754</v>
      </c>
      <c r="L157" s="85"/>
      <c r="M157" s="85"/>
      <c r="N157" s="85"/>
      <c r="O157" s="85"/>
      <c r="P157" s="85"/>
    </row>
    <row r="158" spans="2:16" s="83" customFormat="1" ht="15" x14ac:dyDescent="0.25">
      <c r="B158" s="96" t="s">
        <v>264</v>
      </c>
      <c r="C158" s="97" t="str">
        <f>VLOOKUP(B158,'Estate codes'!D$1:E$143,2,FALSE)</f>
        <v>Fishermead</v>
      </c>
      <c r="D158" s="100" t="s">
        <v>119</v>
      </c>
      <c r="E158" s="100" t="s">
        <v>100</v>
      </c>
      <c r="F158" s="100"/>
      <c r="G158" s="100" t="s">
        <v>100</v>
      </c>
      <c r="H158" s="99">
        <v>3247</v>
      </c>
      <c r="I158" s="99">
        <v>3475.4716124769993</v>
      </c>
      <c r="L158" s="85"/>
      <c r="M158" s="85"/>
      <c r="N158" s="85"/>
      <c r="O158" s="85"/>
      <c r="P158" s="85"/>
    </row>
    <row r="159" spans="2:16" s="83" customFormat="1" ht="15" x14ac:dyDescent="0.25">
      <c r="B159" s="96" t="s">
        <v>265</v>
      </c>
      <c r="C159" s="97" t="str">
        <f>VLOOKUP(B159,'Estate codes'!D$1:E$143,2,FALSE)</f>
        <v>Peartree Bridge</v>
      </c>
      <c r="D159" s="100" t="s">
        <v>266</v>
      </c>
      <c r="E159" s="100" t="s">
        <v>433</v>
      </c>
      <c r="F159" s="100"/>
      <c r="G159" s="100" t="s">
        <v>100</v>
      </c>
      <c r="H159" s="99">
        <v>731</v>
      </c>
      <c r="I159" s="99">
        <v>750.36045521925371</v>
      </c>
      <c r="L159" s="85"/>
      <c r="M159" s="85"/>
      <c r="N159" s="85"/>
      <c r="O159" s="85"/>
      <c r="P159" s="85"/>
    </row>
    <row r="160" spans="2:16" s="83" customFormat="1" ht="15" x14ac:dyDescent="0.25">
      <c r="B160" s="96" t="s">
        <v>267</v>
      </c>
      <c r="C160" s="97" t="str">
        <f>VLOOKUP(B160,'Estate codes'!D$1:E$143,2,FALSE)</f>
        <v>Netherfield</v>
      </c>
      <c r="D160" s="100" t="s">
        <v>266</v>
      </c>
      <c r="E160" s="100" t="s">
        <v>100</v>
      </c>
      <c r="F160" s="100"/>
      <c r="G160" s="100" t="s">
        <v>100</v>
      </c>
      <c r="H160" s="99">
        <v>1837</v>
      </c>
      <c r="I160" s="99">
        <v>1929.8718381125364</v>
      </c>
      <c r="L160" s="85"/>
      <c r="M160" s="85"/>
      <c r="N160" s="85"/>
      <c r="O160" s="85"/>
      <c r="P160" s="85"/>
    </row>
    <row r="161" spans="2:16" s="83" customFormat="1" ht="15" x14ac:dyDescent="0.25">
      <c r="B161" s="96" t="s">
        <v>268</v>
      </c>
      <c r="C161" s="97" t="str">
        <f>VLOOKUP(B161,'Estate codes'!D$1:E$143,2,FALSE)</f>
        <v>Beanhill</v>
      </c>
      <c r="D161" s="100" t="s">
        <v>266</v>
      </c>
      <c r="E161" s="100" t="s">
        <v>100</v>
      </c>
      <c r="F161" s="100"/>
      <c r="G161" s="100" t="s">
        <v>100</v>
      </c>
      <c r="H161" s="99">
        <v>1347</v>
      </c>
      <c r="I161" s="99">
        <v>1326.0649958975123</v>
      </c>
      <c r="L161" s="85"/>
      <c r="M161" s="85"/>
      <c r="N161" s="85"/>
      <c r="O161" s="85"/>
      <c r="P161" s="85"/>
    </row>
    <row r="162" spans="2:16" s="83" customFormat="1" ht="15" x14ac:dyDescent="0.25">
      <c r="B162" s="96" t="s">
        <v>269</v>
      </c>
      <c r="C162" s="97" t="str">
        <f>VLOOKUP(B162,'Estate codes'!D$1:E$143,2,FALSE)</f>
        <v>Tinkers Bridge</v>
      </c>
      <c r="D162" s="100" t="s">
        <v>266</v>
      </c>
      <c r="E162" s="100" t="s">
        <v>433</v>
      </c>
      <c r="F162" s="100"/>
      <c r="G162" s="100" t="s">
        <v>100</v>
      </c>
      <c r="H162" s="99">
        <v>587</v>
      </c>
      <c r="I162" s="99">
        <v>608.87295922587373</v>
      </c>
      <c r="L162" s="85"/>
      <c r="M162" s="85"/>
      <c r="N162" s="85"/>
      <c r="O162" s="85"/>
      <c r="P162" s="85"/>
    </row>
    <row r="163" spans="2:16" s="83" customFormat="1" ht="15" x14ac:dyDescent="0.25">
      <c r="B163" s="96" t="s">
        <v>270</v>
      </c>
      <c r="C163" s="97" t="str">
        <f>VLOOKUP(B163,'Estate codes'!D$1:E$143,2,FALSE)</f>
        <v>Eaglestone</v>
      </c>
      <c r="D163" s="100" t="s">
        <v>266</v>
      </c>
      <c r="E163" s="100" t="s">
        <v>100</v>
      </c>
      <c r="F163" s="100"/>
      <c r="G163" s="100" t="s">
        <v>100</v>
      </c>
      <c r="H163" s="99">
        <v>1636</v>
      </c>
      <c r="I163" s="99">
        <v>1636.8527319386851</v>
      </c>
      <c r="L163" s="85"/>
      <c r="M163" s="85"/>
      <c r="N163" s="85"/>
      <c r="O163" s="85"/>
      <c r="P163" s="85"/>
    </row>
    <row r="164" spans="2:16" s="83" customFormat="1" ht="15" x14ac:dyDescent="0.25">
      <c r="B164" s="96" t="s">
        <v>271</v>
      </c>
      <c r="C164" s="97" t="str">
        <f>VLOOKUP(B164,'Estate codes'!D$1:E$143,2,FALSE)</f>
        <v>Coffee Hall</v>
      </c>
      <c r="D164" s="100" t="s">
        <v>266</v>
      </c>
      <c r="E164" s="100" t="s">
        <v>100</v>
      </c>
      <c r="F164" s="100"/>
      <c r="G164" s="100" t="s">
        <v>100</v>
      </c>
      <c r="H164" s="99">
        <v>1545</v>
      </c>
      <c r="I164" s="99">
        <v>1549.9710481352938</v>
      </c>
      <c r="L164" s="85"/>
      <c r="M164" s="85"/>
      <c r="N164" s="85"/>
      <c r="O164" s="85"/>
      <c r="P164" s="85"/>
    </row>
    <row r="165" spans="2:16" s="83" customFormat="1" ht="15" x14ac:dyDescent="0.25">
      <c r="B165" s="96" t="s">
        <v>272</v>
      </c>
      <c r="C165" s="97" t="str">
        <f>VLOOKUP(B165,'Estate codes'!D$1:E$143,2,FALSE)</f>
        <v>Leadenhall</v>
      </c>
      <c r="D165" s="100" t="s">
        <v>266</v>
      </c>
      <c r="E165" s="100" t="s">
        <v>100</v>
      </c>
      <c r="F165" s="100"/>
      <c r="G165" s="100" t="s">
        <v>100</v>
      </c>
      <c r="H165" s="99">
        <v>679</v>
      </c>
      <c r="I165" s="99">
        <v>684.41205070159992</v>
      </c>
      <c r="L165" s="85"/>
      <c r="M165" s="85"/>
      <c r="N165" s="85"/>
      <c r="O165" s="85"/>
      <c r="P165" s="85"/>
    </row>
  </sheetData>
  <sortState xmlns:xlrd2="http://schemas.microsoft.com/office/spreadsheetml/2017/richdata2" ref="R17:V36">
    <sortCondition ref="R17:R36"/>
  </sortState>
  <mergeCells count="3">
    <mergeCell ref="B4:F6"/>
    <mergeCell ref="M13:P13"/>
    <mergeCell ref="B8:F8"/>
  </mergeCells>
  <phoneticPr fontId="5" type="noConversion"/>
  <conditionalFormatting sqref="B13:M13">
    <cfRule type="cellIs" dxfId="4" priority="5" stopIfTrue="1" operator="equal">
      <formula>"none"</formula>
    </cfRule>
  </conditionalFormatting>
  <conditionalFormatting sqref="M17:M94 O17:O94">
    <cfRule type="cellIs" dxfId="3" priority="1" stopIfTrue="1" operator="equal">
      <formula>0</formula>
    </cfRule>
  </conditionalFormatting>
  <conditionalFormatting sqref="N17:N94 P17:P94">
    <cfRule type="cellIs" dxfId="2" priority="2" stopIfTrue="1" operator="equal">
      <formula>-1</formula>
    </cfRule>
    <cfRule type="cellIs" dxfId="1" priority="3" stopIfTrue="1" operator="notBetween">
      <formula>-0.2049</formula>
      <formula>0.2049</formula>
    </cfRule>
    <cfRule type="cellIs" dxfId="0" priority="4" stopIfTrue="1" operator="notBetween">
      <formula>-0.1049</formula>
      <formula>0.1049</formula>
    </cfRule>
  </conditionalFormatting>
  <pageMargins left="0.74803149606299213" right="0.74803149606299213" top="0.98425196850393704" bottom="0.98425196850393704" header="0.51181102362204722" footer="0.51181102362204722"/>
  <pageSetup paperSize="8" scale="33" fitToHeight="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1E2513-3DF3-4984-9CF9-8CF242A78B4D}">
  <dimension ref="A1:F52"/>
  <sheetViews>
    <sheetView workbookViewId="0">
      <selection activeCell="C7" sqref="C7"/>
    </sheetView>
  </sheetViews>
  <sheetFormatPr defaultRowHeight="15" x14ac:dyDescent="0.25"/>
  <cols>
    <col min="1" max="1" width="28.08984375" customWidth="1"/>
    <col min="2" max="2" width="18.453125" style="73" customWidth="1"/>
    <col min="3" max="3" width="21.81640625" style="73" customWidth="1"/>
  </cols>
  <sheetData>
    <row r="1" spans="1:6" x14ac:dyDescent="0.25">
      <c r="A1" s="74" t="s">
        <v>419</v>
      </c>
      <c r="B1" s="75" t="s">
        <v>420</v>
      </c>
      <c r="C1" s="75" t="s">
        <v>421</v>
      </c>
    </row>
    <row r="2" spans="1:6" ht="15.6" x14ac:dyDescent="0.3">
      <c r="A2" t="s">
        <v>114</v>
      </c>
      <c r="B2" s="73">
        <v>3022</v>
      </c>
      <c r="C2" s="73">
        <v>2893.047418188537</v>
      </c>
      <c r="F2" s="76"/>
    </row>
    <row r="3" spans="1:6" x14ac:dyDescent="0.25">
      <c r="A3" t="s">
        <v>223</v>
      </c>
      <c r="B3" s="73">
        <v>152</v>
      </c>
      <c r="C3" s="73">
        <v>148.3283187417328</v>
      </c>
    </row>
    <row r="4" spans="1:6" x14ac:dyDescent="0.25">
      <c r="A4" t="s">
        <v>478</v>
      </c>
      <c r="B4" s="73">
        <v>14780</v>
      </c>
      <c r="C4" s="73">
        <v>16198.383447480419</v>
      </c>
    </row>
    <row r="5" spans="1:6" x14ac:dyDescent="0.25">
      <c r="A5" t="s">
        <v>149</v>
      </c>
      <c r="B5" s="73">
        <v>475</v>
      </c>
      <c r="C5" s="73">
        <v>1035.1468273960272</v>
      </c>
    </row>
    <row r="6" spans="1:6" x14ac:dyDescent="0.25">
      <c r="A6" t="s">
        <v>68</v>
      </c>
      <c r="B6" s="73">
        <v>6778</v>
      </c>
      <c r="C6" s="73">
        <v>6482.7443288584709</v>
      </c>
      <c r="E6" s="73"/>
    </row>
    <row r="7" spans="1:6" x14ac:dyDescent="0.25">
      <c r="A7" t="s">
        <v>72</v>
      </c>
      <c r="B7" s="73">
        <v>6326</v>
      </c>
      <c r="C7" s="73">
        <v>7474.7012406885297</v>
      </c>
    </row>
    <row r="8" spans="1:6" x14ac:dyDescent="0.25">
      <c r="A8" t="s">
        <v>242</v>
      </c>
      <c r="B8" s="73">
        <v>127</v>
      </c>
      <c r="C8" s="73">
        <v>121.40789992579639</v>
      </c>
    </row>
    <row r="9" spans="1:6" x14ac:dyDescent="0.25">
      <c r="A9" t="s">
        <v>119</v>
      </c>
      <c r="B9" s="73">
        <v>10435</v>
      </c>
      <c r="C9" s="73">
        <v>10402.920515491696</v>
      </c>
    </row>
    <row r="10" spans="1:6" x14ac:dyDescent="0.25">
      <c r="A10" t="s">
        <v>178</v>
      </c>
      <c r="B10" s="73">
        <v>856</v>
      </c>
      <c r="C10" s="73">
        <v>866.28859195542361</v>
      </c>
    </row>
    <row r="11" spans="1:6" x14ac:dyDescent="0.25">
      <c r="A11" t="s">
        <v>75</v>
      </c>
      <c r="B11" s="73">
        <v>3421</v>
      </c>
      <c r="C11" s="73">
        <v>7698.6100165845901</v>
      </c>
    </row>
    <row r="12" spans="1:6" x14ac:dyDescent="0.25">
      <c r="A12" t="s">
        <v>213</v>
      </c>
      <c r="B12" s="73">
        <v>78</v>
      </c>
      <c r="C12" s="73">
        <v>73.373554817695506</v>
      </c>
    </row>
    <row r="13" spans="1:6" x14ac:dyDescent="0.25">
      <c r="A13" t="s">
        <v>205</v>
      </c>
      <c r="B13" s="73">
        <v>104</v>
      </c>
      <c r="C13" s="73">
        <v>93.746197612507515</v>
      </c>
    </row>
    <row r="14" spans="1:6" x14ac:dyDescent="0.25">
      <c r="A14" t="s">
        <v>201</v>
      </c>
      <c r="B14" s="73">
        <v>58</v>
      </c>
      <c r="C14" s="73">
        <v>55.373096584276219</v>
      </c>
    </row>
    <row r="15" spans="1:6" x14ac:dyDescent="0.25">
      <c r="A15" t="s">
        <v>221</v>
      </c>
      <c r="B15" s="73">
        <v>513</v>
      </c>
      <c r="C15" s="73">
        <v>506.08764682640594</v>
      </c>
    </row>
    <row r="16" spans="1:6" x14ac:dyDescent="0.25">
      <c r="A16" t="s">
        <v>249</v>
      </c>
      <c r="B16" s="73">
        <v>2013</v>
      </c>
      <c r="C16" s="73">
        <v>2658.0653023660766</v>
      </c>
    </row>
    <row r="17" spans="1:3" x14ac:dyDescent="0.25">
      <c r="A17" t="s">
        <v>186</v>
      </c>
      <c r="B17" s="73">
        <v>108</v>
      </c>
      <c r="C17" s="73">
        <v>106.39844134985864</v>
      </c>
    </row>
    <row r="18" spans="1:3" x14ac:dyDescent="0.25">
      <c r="A18" t="s">
        <v>121</v>
      </c>
      <c r="B18" s="73">
        <v>14755</v>
      </c>
      <c r="C18" s="73">
        <v>14520.332477045044</v>
      </c>
    </row>
    <row r="19" spans="1:3" x14ac:dyDescent="0.25">
      <c r="A19" t="s">
        <v>180</v>
      </c>
      <c r="B19" s="73">
        <v>2363</v>
      </c>
      <c r="C19" s="73">
        <v>2442.8985275919035</v>
      </c>
    </row>
    <row r="20" spans="1:3" x14ac:dyDescent="0.25">
      <c r="A20" t="s">
        <v>225</v>
      </c>
      <c r="B20" s="73">
        <v>62</v>
      </c>
      <c r="C20" s="73">
        <v>56.788591286210291</v>
      </c>
    </row>
    <row r="21" spans="1:3" x14ac:dyDescent="0.25">
      <c r="A21" t="s">
        <v>182</v>
      </c>
      <c r="B21" s="73">
        <v>651</v>
      </c>
      <c r="C21" s="73">
        <v>631.70090181515752</v>
      </c>
    </row>
    <row r="22" spans="1:3" x14ac:dyDescent="0.25">
      <c r="A22" t="s">
        <v>171</v>
      </c>
      <c r="B22" s="73">
        <v>5534</v>
      </c>
      <c r="C22" s="73">
        <v>5935.2851886215576</v>
      </c>
    </row>
    <row r="23" spans="1:3" x14ac:dyDescent="0.25">
      <c r="A23" t="s">
        <v>215</v>
      </c>
      <c r="B23" s="73">
        <v>119</v>
      </c>
      <c r="C23" s="73">
        <v>127.96757991060774</v>
      </c>
    </row>
    <row r="24" spans="1:3" x14ac:dyDescent="0.25">
      <c r="A24" t="s">
        <v>203</v>
      </c>
      <c r="B24" s="73">
        <v>1155</v>
      </c>
      <c r="C24" s="73">
        <v>1203.2129071548407</v>
      </c>
    </row>
    <row r="25" spans="1:3" x14ac:dyDescent="0.25">
      <c r="A25" t="s">
        <v>151</v>
      </c>
      <c r="B25" s="73">
        <v>352</v>
      </c>
      <c r="C25" s="73">
        <v>357.82916971197523</v>
      </c>
    </row>
    <row r="26" spans="1:3" x14ac:dyDescent="0.25">
      <c r="A26" t="s">
        <v>163</v>
      </c>
      <c r="B26" s="73">
        <v>4539</v>
      </c>
      <c r="C26" s="73">
        <v>4450.3385158474084</v>
      </c>
    </row>
    <row r="27" spans="1:3" x14ac:dyDescent="0.25">
      <c r="A27" t="s">
        <v>123</v>
      </c>
      <c r="B27" s="73">
        <v>5411</v>
      </c>
      <c r="C27" s="73">
        <v>5683.0772158288528</v>
      </c>
    </row>
    <row r="28" spans="1:3" x14ac:dyDescent="0.25">
      <c r="A28" t="s">
        <v>211</v>
      </c>
      <c r="B28" s="73">
        <v>254</v>
      </c>
      <c r="C28" s="73">
        <v>1684.6405060733271</v>
      </c>
    </row>
    <row r="29" spans="1:3" x14ac:dyDescent="0.25">
      <c r="A29" t="s">
        <v>263</v>
      </c>
      <c r="B29" s="73">
        <v>2271</v>
      </c>
      <c r="C29" s="73">
        <v>2295.8616096508754</v>
      </c>
    </row>
    <row r="30" spans="1:3" x14ac:dyDescent="0.25">
      <c r="A30" t="s">
        <v>176</v>
      </c>
      <c r="B30" s="73">
        <v>11282</v>
      </c>
      <c r="C30" s="73">
        <v>11420.690609101992</v>
      </c>
    </row>
    <row r="31" spans="1:3" x14ac:dyDescent="0.25">
      <c r="A31" t="s">
        <v>207</v>
      </c>
      <c r="B31" s="73">
        <v>192</v>
      </c>
      <c r="C31" s="73">
        <v>201.1327593464039</v>
      </c>
    </row>
    <row r="32" spans="1:3" x14ac:dyDescent="0.25">
      <c r="A32" t="s">
        <v>217</v>
      </c>
      <c r="B32" s="73">
        <v>580</v>
      </c>
      <c r="C32" s="73">
        <v>560.07180554587171</v>
      </c>
    </row>
    <row r="33" spans="1:3" x14ac:dyDescent="0.25">
      <c r="A33" t="s">
        <v>139</v>
      </c>
      <c r="B33" s="73">
        <v>721</v>
      </c>
      <c r="C33" s="73">
        <v>676.18682165562495</v>
      </c>
    </row>
    <row r="34" spans="1:3" x14ac:dyDescent="0.25">
      <c r="A34" t="s">
        <v>87</v>
      </c>
      <c r="B34" s="73">
        <v>5305</v>
      </c>
      <c r="C34" s="73">
        <v>5697.5212837086438</v>
      </c>
    </row>
    <row r="35" spans="1:3" x14ac:dyDescent="0.25">
      <c r="A35" t="s">
        <v>199</v>
      </c>
      <c r="B35" s="73">
        <v>192</v>
      </c>
      <c r="C35" s="73">
        <v>193.27754354427674</v>
      </c>
    </row>
    <row r="36" spans="1:3" x14ac:dyDescent="0.25">
      <c r="A36" t="s">
        <v>89</v>
      </c>
      <c r="B36" s="73">
        <v>20738</v>
      </c>
      <c r="C36" s="73">
        <v>22246.270845573887</v>
      </c>
    </row>
    <row r="37" spans="1:3" x14ac:dyDescent="0.25">
      <c r="A37" t="s">
        <v>166</v>
      </c>
      <c r="B37" s="73">
        <v>9665</v>
      </c>
      <c r="C37" s="73">
        <v>9968.0069329513426</v>
      </c>
    </row>
    <row r="38" spans="1:3" x14ac:dyDescent="0.25">
      <c r="A38" t="s">
        <v>219</v>
      </c>
      <c r="B38" s="73">
        <v>798</v>
      </c>
      <c r="C38" s="73">
        <v>797.63234871594125</v>
      </c>
    </row>
    <row r="39" spans="1:3" x14ac:dyDescent="0.25">
      <c r="A39" t="s">
        <v>129</v>
      </c>
      <c r="B39" s="73">
        <v>1130</v>
      </c>
      <c r="C39" s="73">
        <v>1175.0203891326073</v>
      </c>
    </row>
    <row r="40" spans="1:3" x14ac:dyDescent="0.25">
      <c r="A40" t="s">
        <v>91</v>
      </c>
      <c r="B40" s="73">
        <v>7839</v>
      </c>
      <c r="C40" s="73">
        <v>8066.9974679155994</v>
      </c>
    </row>
    <row r="41" spans="1:3" x14ac:dyDescent="0.25">
      <c r="A41" t="s">
        <v>188</v>
      </c>
      <c r="B41" s="73">
        <v>460</v>
      </c>
      <c r="C41" s="73">
        <v>439.19849468830211</v>
      </c>
    </row>
    <row r="42" spans="1:3" x14ac:dyDescent="0.25">
      <c r="A42" t="s">
        <v>94</v>
      </c>
      <c r="B42" s="73">
        <v>5684</v>
      </c>
      <c r="C42" s="73">
        <v>5747.6983554858907</v>
      </c>
    </row>
    <row r="43" spans="1:3" x14ac:dyDescent="0.25">
      <c r="A43" t="s">
        <v>227</v>
      </c>
      <c r="B43" s="73">
        <v>140</v>
      </c>
      <c r="C43" s="73">
        <v>123.73841624807071</v>
      </c>
    </row>
    <row r="44" spans="1:3" x14ac:dyDescent="0.25">
      <c r="A44" t="s">
        <v>158</v>
      </c>
      <c r="B44" s="73">
        <v>8899</v>
      </c>
      <c r="C44" s="73">
        <v>9369.1930124985101</v>
      </c>
    </row>
    <row r="45" spans="1:3" x14ac:dyDescent="0.25">
      <c r="A45" t="s">
        <v>209</v>
      </c>
      <c r="B45" s="73">
        <v>27</v>
      </c>
      <c r="C45" s="73">
        <v>25.02782669221201</v>
      </c>
    </row>
    <row r="46" spans="1:3" x14ac:dyDescent="0.25">
      <c r="A46" t="s">
        <v>153</v>
      </c>
      <c r="B46" s="73">
        <v>3646</v>
      </c>
      <c r="C46" s="73">
        <v>5578.567295281302</v>
      </c>
    </row>
    <row r="47" spans="1:3" x14ac:dyDescent="0.25">
      <c r="A47" t="s">
        <v>93</v>
      </c>
      <c r="B47" s="73">
        <v>14658</v>
      </c>
      <c r="C47" s="73">
        <v>14319.273976697525</v>
      </c>
    </row>
    <row r="48" spans="1:3" x14ac:dyDescent="0.25">
      <c r="A48" t="s">
        <v>197</v>
      </c>
      <c r="B48" s="73">
        <v>195</v>
      </c>
      <c r="C48" s="73">
        <v>197.9598943514053</v>
      </c>
    </row>
    <row r="49" spans="1:3" x14ac:dyDescent="0.25">
      <c r="A49" t="s">
        <v>251</v>
      </c>
      <c r="B49" s="73">
        <v>2505</v>
      </c>
      <c r="C49" s="73">
        <v>4978.4018152933231</v>
      </c>
    </row>
    <row r="50" spans="1:3" x14ac:dyDescent="0.25">
      <c r="A50" t="s">
        <v>155</v>
      </c>
      <c r="B50" s="73">
        <v>2708</v>
      </c>
      <c r="C50" s="73">
        <v>3588.3538184674985</v>
      </c>
    </row>
    <row r="51" spans="1:3" x14ac:dyDescent="0.25">
      <c r="A51" t="s">
        <v>116</v>
      </c>
      <c r="B51" s="73">
        <v>9732</v>
      </c>
      <c r="C51" s="73">
        <v>9932.5045409223767</v>
      </c>
    </row>
    <row r="52" spans="1:3" x14ac:dyDescent="0.25">
      <c r="A52" t="s">
        <v>266</v>
      </c>
      <c r="B52" s="73">
        <v>8362</v>
      </c>
      <c r="C52" s="73">
        <v>8486.4060792307555</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1B6F78-0FBE-4B6B-972E-2F6DE6423E8F}">
  <dimension ref="A1:H143"/>
  <sheetViews>
    <sheetView workbookViewId="0">
      <selection activeCell="E21" sqref="E21"/>
    </sheetView>
  </sheetViews>
  <sheetFormatPr defaultRowHeight="15" x14ac:dyDescent="0.25"/>
  <cols>
    <col min="5" max="5" width="25.36328125" customWidth="1"/>
  </cols>
  <sheetData>
    <row r="1" spans="1:5" ht="15.6" x14ac:dyDescent="0.3">
      <c r="A1" s="60" t="s">
        <v>273</v>
      </c>
      <c r="D1" t="str">
        <f>LEFT(A1,2)</f>
        <v>AA</v>
      </c>
      <c r="E1" t="str">
        <f>RIGHT(A1,LEN(A1)-5)</f>
        <v>Leon</v>
      </c>
    </row>
    <row r="2" spans="1:5" ht="15.6" x14ac:dyDescent="0.3">
      <c r="A2" s="61" t="s">
        <v>274</v>
      </c>
      <c r="D2" t="str">
        <f t="shared" ref="D2:D65" si="0">LEFT(A2,2)</f>
        <v>AB</v>
      </c>
      <c r="E2" t="str">
        <f t="shared" ref="E2:E65" si="1">RIGHT(A2,LEN(A2)-5)</f>
        <v>Water Eaton</v>
      </c>
    </row>
    <row r="3" spans="1:5" ht="15.6" x14ac:dyDescent="0.3">
      <c r="A3" s="60" t="s">
        <v>275</v>
      </c>
      <c r="D3" t="str">
        <f t="shared" si="0"/>
        <v>AC</v>
      </c>
      <c r="E3" t="str">
        <f t="shared" si="1"/>
        <v>Fenny Stratford</v>
      </c>
    </row>
    <row r="4" spans="1:5" ht="15.6" x14ac:dyDescent="0.3">
      <c r="A4" s="62" t="s">
        <v>276</v>
      </c>
      <c r="D4" t="str">
        <f t="shared" si="0"/>
        <v>AD</v>
      </c>
      <c r="E4" t="str">
        <f t="shared" si="1"/>
        <v>Manor North &amp; Eaton Leys</v>
      </c>
    </row>
    <row r="5" spans="1:5" ht="15.6" x14ac:dyDescent="0.3">
      <c r="A5" s="60" t="s">
        <v>277</v>
      </c>
      <c r="D5" t="str">
        <f t="shared" si="0"/>
        <v>AE</v>
      </c>
      <c r="E5" t="str">
        <f t="shared" si="1"/>
        <v>Eaton North</v>
      </c>
    </row>
    <row r="6" spans="1:5" ht="15.6" x14ac:dyDescent="0.3">
      <c r="A6" s="60" t="s">
        <v>278</v>
      </c>
      <c r="D6" t="str">
        <f t="shared" si="0"/>
        <v>AF</v>
      </c>
      <c r="E6" t="str">
        <f t="shared" si="1"/>
        <v>Eaton South</v>
      </c>
    </row>
    <row r="7" spans="1:5" ht="15.6" x14ac:dyDescent="0.3">
      <c r="A7" s="61" t="s">
        <v>279</v>
      </c>
      <c r="D7" t="str">
        <f t="shared" si="0"/>
        <v>AG</v>
      </c>
      <c r="E7" t="str">
        <f t="shared" si="1"/>
        <v>Manor South</v>
      </c>
    </row>
    <row r="8" spans="1:5" ht="15.6" x14ac:dyDescent="0.3">
      <c r="A8" s="61" t="s">
        <v>280</v>
      </c>
      <c r="D8" t="str">
        <f t="shared" si="0"/>
        <v>AH</v>
      </c>
      <c r="E8" t="str">
        <f t="shared" si="1"/>
        <v>Eaton North East</v>
      </c>
    </row>
    <row r="9" spans="1:5" ht="16.2" thickBot="1" x14ac:dyDescent="0.35">
      <c r="A9" s="63" t="s">
        <v>281</v>
      </c>
      <c r="D9" t="str">
        <f t="shared" si="0"/>
        <v>AI</v>
      </c>
      <c r="E9" t="str">
        <f t="shared" si="1"/>
        <v>Newton Leys</v>
      </c>
    </row>
    <row r="10" spans="1:5" ht="15.6" x14ac:dyDescent="0.3">
      <c r="A10" s="61" t="s">
        <v>282</v>
      </c>
      <c r="D10" t="str">
        <f t="shared" si="0"/>
        <v>BA</v>
      </c>
      <c r="E10" t="str">
        <f t="shared" si="1"/>
        <v>Church Green</v>
      </c>
    </row>
    <row r="11" spans="1:5" ht="15.6" x14ac:dyDescent="0.3">
      <c r="A11" s="61" t="s">
        <v>283</v>
      </c>
      <c r="D11" t="str">
        <f t="shared" si="0"/>
        <v>BB</v>
      </c>
      <c r="E11" t="str">
        <f t="shared" si="1"/>
        <v>Denbigh Saints</v>
      </c>
    </row>
    <row r="12" spans="1:5" ht="15.6" x14ac:dyDescent="0.3">
      <c r="A12" s="64" t="s">
        <v>284</v>
      </c>
      <c r="D12" t="str">
        <f t="shared" si="0"/>
        <v>BC</v>
      </c>
      <c r="E12" t="str">
        <f t="shared" si="1"/>
        <v>Denbigh Poets</v>
      </c>
    </row>
    <row r="13" spans="1:5" ht="15.6" x14ac:dyDescent="0.3">
      <c r="A13" s="60" t="s">
        <v>285</v>
      </c>
      <c r="D13" t="str">
        <f t="shared" si="0"/>
        <v>BD</v>
      </c>
      <c r="E13" t="str">
        <f t="shared" si="1"/>
        <v>Central Bletchley</v>
      </c>
    </row>
    <row r="14" spans="1:5" ht="15.6" x14ac:dyDescent="0.3">
      <c r="A14" s="61" t="s">
        <v>286</v>
      </c>
      <c r="D14" t="str">
        <f t="shared" si="0"/>
        <v>BE</v>
      </c>
      <c r="E14" t="str">
        <f t="shared" si="1"/>
        <v>Granby</v>
      </c>
    </row>
    <row r="15" spans="1:5" ht="15.6" x14ac:dyDescent="0.3">
      <c r="A15" s="61" t="s">
        <v>287</v>
      </c>
      <c r="D15" t="str">
        <f t="shared" si="0"/>
        <v>BF</v>
      </c>
      <c r="E15" t="str">
        <f t="shared" si="1"/>
        <v>Castles</v>
      </c>
    </row>
    <row r="16" spans="1:5" ht="15.6" x14ac:dyDescent="0.3">
      <c r="A16" s="61" t="s">
        <v>288</v>
      </c>
      <c r="D16" t="str">
        <f t="shared" si="0"/>
        <v>BG</v>
      </c>
      <c r="E16" t="str">
        <f t="shared" si="1"/>
        <v>Fairways</v>
      </c>
    </row>
    <row r="17" spans="1:5" ht="16.2" thickBot="1" x14ac:dyDescent="0.35">
      <c r="A17" s="65" t="s">
        <v>289</v>
      </c>
      <c r="D17" t="str">
        <f t="shared" si="0"/>
        <v>BH</v>
      </c>
      <c r="E17" t="str">
        <f t="shared" si="1"/>
        <v>Racecourses</v>
      </c>
    </row>
    <row r="18" spans="1:5" ht="15.6" x14ac:dyDescent="0.3">
      <c r="A18" s="60" t="s">
        <v>290</v>
      </c>
      <c r="D18" t="str">
        <f t="shared" si="0"/>
        <v>CA</v>
      </c>
      <c r="E18" t="str">
        <f t="shared" si="1"/>
        <v>Scots</v>
      </c>
    </row>
    <row r="19" spans="1:5" ht="15.6" x14ac:dyDescent="0.3">
      <c r="A19" s="61" t="s">
        <v>291</v>
      </c>
      <c r="D19" t="str">
        <f t="shared" si="0"/>
        <v>CB</v>
      </c>
      <c r="E19" t="str">
        <f t="shared" si="1"/>
        <v>Counties</v>
      </c>
    </row>
    <row r="20" spans="1:5" ht="15.6" x14ac:dyDescent="0.3">
      <c r="A20" s="66" t="s">
        <v>292</v>
      </c>
      <c r="D20" t="str">
        <f t="shared" si="0"/>
        <v>CC</v>
      </c>
      <c r="E20" t="str">
        <f t="shared" si="1"/>
        <v>Abbeys</v>
      </c>
    </row>
    <row r="21" spans="1:5" ht="15.6" x14ac:dyDescent="0.3">
      <c r="A21" s="61" t="s">
        <v>293</v>
      </c>
      <c r="D21" t="str">
        <f t="shared" si="0"/>
        <v>CD</v>
      </c>
      <c r="E21" t="str">
        <f t="shared" si="1"/>
        <v>Emerson Valley South</v>
      </c>
    </row>
    <row r="22" spans="1:5" ht="15.6" x14ac:dyDescent="0.3">
      <c r="A22" s="61" t="s">
        <v>294</v>
      </c>
      <c r="D22" t="str">
        <f t="shared" si="0"/>
        <v>CE</v>
      </c>
      <c r="E22" t="str">
        <f t="shared" si="1"/>
        <v>Furzton South</v>
      </c>
    </row>
    <row r="23" spans="1:5" ht="16.2" thickBot="1" x14ac:dyDescent="0.35">
      <c r="A23" s="67" t="s">
        <v>295</v>
      </c>
      <c r="D23" t="str">
        <f t="shared" si="0"/>
        <v>CF</v>
      </c>
      <c r="E23" t="str">
        <f t="shared" si="1"/>
        <v>Rivers</v>
      </c>
    </row>
    <row r="24" spans="1:5" ht="15.6" x14ac:dyDescent="0.3">
      <c r="A24" s="61" t="s">
        <v>296</v>
      </c>
      <c r="D24" t="str">
        <f t="shared" si="0"/>
        <v>DA</v>
      </c>
      <c r="E24" t="str">
        <f t="shared" si="1"/>
        <v>Bradwell</v>
      </c>
    </row>
    <row r="25" spans="1:5" ht="15.6" x14ac:dyDescent="0.3">
      <c r="A25" s="61" t="s">
        <v>297</v>
      </c>
      <c r="D25" t="str">
        <f t="shared" si="0"/>
        <v>DB</v>
      </c>
      <c r="E25" t="str">
        <f t="shared" si="1"/>
        <v>Heelands</v>
      </c>
    </row>
    <row r="26" spans="1:5" ht="15.6" x14ac:dyDescent="0.3">
      <c r="A26" s="61" t="s">
        <v>298</v>
      </c>
      <c r="D26" t="str">
        <f t="shared" si="0"/>
        <v>DC</v>
      </c>
      <c r="E26" t="str">
        <f t="shared" si="1"/>
        <v>Two Mile Ash</v>
      </c>
    </row>
    <row r="27" spans="1:5" ht="15.6" x14ac:dyDescent="0.3">
      <c r="A27" s="61" t="s">
        <v>299</v>
      </c>
      <c r="D27" t="str">
        <f t="shared" si="0"/>
        <v>DD</v>
      </c>
      <c r="E27" t="str">
        <f t="shared" si="1"/>
        <v>Hodge Lea</v>
      </c>
    </row>
    <row r="28" spans="1:5" ht="16.2" thickBot="1" x14ac:dyDescent="0.35">
      <c r="A28" s="67" t="s">
        <v>300</v>
      </c>
      <c r="D28" t="str">
        <f t="shared" si="0"/>
        <v>DE</v>
      </c>
      <c r="E28" t="str">
        <f t="shared" si="1"/>
        <v>Stacey Bushes</v>
      </c>
    </row>
    <row r="29" spans="1:5" ht="15.6" x14ac:dyDescent="0.3">
      <c r="A29" s="61" t="s">
        <v>301</v>
      </c>
      <c r="D29" t="str">
        <f t="shared" si="0"/>
        <v>EA</v>
      </c>
      <c r="E29" t="str">
        <f t="shared" si="1"/>
        <v>Willen</v>
      </c>
    </row>
    <row r="30" spans="1:5" ht="15.6" x14ac:dyDescent="0.3">
      <c r="A30" s="61" t="s">
        <v>302</v>
      </c>
      <c r="D30" t="str">
        <f t="shared" si="0"/>
        <v>EB</v>
      </c>
      <c r="E30" t="str">
        <f t="shared" si="1"/>
        <v>Willen Park South</v>
      </c>
    </row>
    <row r="31" spans="1:5" ht="15.6" x14ac:dyDescent="0.3">
      <c r="A31" s="60" t="s">
        <v>303</v>
      </c>
      <c r="D31" t="str">
        <f t="shared" si="0"/>
        <v>EC</v>
      </c>
      <c r="E31" t="str">
        <f t="shared" si="1"/>
        <v>Broughton</v>
      </c>
    </row>
    <row r="32" spans="1:5" ht="15.6" x14ac:dyDescent="0.3">
      <c r="A32" s="61" t="s">
        <v>304</v>
      </c>
      <c r="D32" t="str">
        <f t="shared" si="0"/>
        <v>ED</v>
      </c>
      <c r="E32" t="str">
        <f t="shared" si="1"/>
        <v>Milton Keynes Village and Middleton</v>
      </c>
    </row>
    <row r="33" spans="1:5" ht="15.6" x14ac:dyDescent="0.3">
      <c r="A33" s="64" t="s">
        <v>305</v>
      </c>
      <c r="D33" t="str">
        <f t="shared" si="0"/>
        <v>EE</v>
      </c>
      <c r="E33" t="str">
        <f t="shared" si="1"/>
        <v>Oakgrove</v>
      </c>
    </row>
    <row r="34" spans="1:5" ht="15.6" x14ac:dyDescent="0.3">
      <c r="A34" s="61" t="s">
        <v>306</v>
      </c>
      <c r="D34" t="str">
        <f t="shared" si="0"/>
        <v>EF</v>
      </c>
      <c r="E34" t="str">
        <f t="shared" si="1"/>
        <v>Broughton Gate</v>
      </c>
    </row>
    <row r="35" spans="1:5" ht="16.2" thickBot="1" x14ac:dyDescent="0.35">
      <c r="A35" s="63" t="s">
        <v>307</v>
      </c>
      <c r="D35" t="str">
        <f t="shared" si="0"/>
        <v>EG</v>
      </c>
      <c r="E35" t="str">
        <f t="shared" si="1"/>
        <v>Brooklands</v>
      </c>
    </row>
    <row r="36" spans="1:5" ht="15.6" x14ac:dyDescent="0.3">
      <c r="A36" s="61" t="s">
        <v>308</v>
      </c>
      <c r="D36" t="str">
        <f t="shared" si="0"/>
        <v>FA</v>
      </c>
      <c r="E36" t="str">
        <f t="shared" si="1"/>
        <v>Simpson</v>
      </c>
    </row>
    <row r="37" spans="1:5" ht="15.6" x14ac:dyDescent="0.3">
      <c r="A37" s="61" t="s">
        <v>309</v>
      </c>
      <c r="D37" t="str">
        <f t="shared" si="0"/>
        <v>FB</v>
      </c>
      <c r="E37" t="str">
        <f t="shared" si="1"/>
        <v>Ashland</v>
      </c>
    </row>
    <row r="38" spans="1:5" ht="15.6" x14ac:dyDescent="0.3">
      <c r="A38" s="61" t="s">
        <v>310</v>
      </c>
      <c r="D38" t="str">
        <f t="shared" si="0"/>
        <v>FC</v>
      </c>
      <c r="E38" t="str">
        <f t="shared" si="1"/>
        <v>Woolstone</v>
      </c>
    </row>
    <row r="39" spans="1:5" ht="15.6" x14ac:dyDescent="0.3">
      <c r="A39" s="61" t="s">
        <v>311</v>
      </c>
      <c r="D39" t="str">
        <f t="shared" si="0"/>
        <v>FD</v>
      </c>
      <c r="E39" t="str">
        <f t="shared" si="1"/>
        <v>Springfield</v>
      </c>
    </row>
    <row r="40" spans="1:5" ht="15.6" x14ac:dyDescent="0.3">
      <c r="A40" s="61" t="s">
        <v>312</v>
      </c>
      <c r="D40" t="str">
        <f t="shared" si="0"/>
        <v>FE</v>
      </c>
      <c r="E40" t="str">
        <f t="shared" si="1"/>
        <v>Bolbeck Park and Pennyland</v>
      </c>
    </row>
    <row r="41" spans="1:5" ht="15.6" x14ac:dyDescent="0.3">
      <c r="A41" s="61" t="s">
        <v>313</v>
      </c>
      <c r="D41" t="str">
        <f t="shared" si="0"/>
        <v>FF</v>
      </c>
      <c r="E41" t="str">
        <f t="shared" si="1"/>
        <v>Downs Barn</v>
      </c>
    </row>
    <row r="42" spans="1:5" ht="15.6" x14ac:dyDescent="0.3">
      <c r="A42" s="61" t="s">
        <v>314</v>
      </c>
      <c r="D42" t="str">
        <f t="shared" si="0"/>
        <v>FG</v>
      </c>
      <c r="E42" t="str">
        <f t="shared" si="1"/>
        <v>Downhead Park</v>
      </c>
    </row>
    <row r="43" spans="1:5" ht="15.6" x14ac:dyDescent="0.3">
      <c r="A43" s="61" t="s">
        <v>315</v>
      </c>
      <c r="D43" t="str">
        <f t="shared" si="0"/>
        <v>FH</v>
      </c>
      <c r="E43" t="str">
        <f t="shared" si="1"/>
        <v>Willen Park North</v>
      </c>
    </row>
    <row r="44" spans="1:5" ht="15.6" x14ac:dyDescent="0.3">
      <c r="A44" s="62" t="s">
        <v>316</v>
      </c>
      <c r="D44" t="str">
        <f t="shared" si="0"/>
        <v>FI</v>
      </c>
      <c r="E44" t="str">
        <f t="shared" si="1"/>
        <v>Campbell Park</v>
      </c>
    </row>
    <row r="45" spans="1:5" ht="15.6" x14ac:dyDescent="0.3">
      <c r="A45" s="61" t="s">
        <v>317</v>
      </c>
      <c r="D45" t="str">
        <f t="shared" si="0"/>
        <v>FJ</v>
      </c>
      <c r="E45" t="str">
        <f t="shared" si="1"/>
        <v>Woughton on the Green North</v>
      </c>
    </row>
    <row r="46" spans="1:5" ht="15.6" x14ac:dyDescent="0.3">
      <c r="A46" s="61" t="s">
        <v>318</v>
      </c>
      <c r="D46" t="str">
        <f t="shared" si="0"/>
        <v>FK</v>
      </c>
      <c r="E46" t="str">
        <f t="shared" si="1"/>
        <v>Passmore</v>
      </c>
    </row>
    <row r="47" spans="1:5" ht="15.6" x14ac:dyDescent="0.3">
      <c r="A47" s="61" t="s">
        <v>319</v>
      </c>
      <c r="D47" t="str">
        <f t="shared" si="0"/>
        <v>FL</v>
      </c>
      <c r="E47" t="str">
        <f t="shared" si="1"/>
        <v>Woughton Park</v>
      </c>
    </row>
    <row r="48" spans="1:5" ht="16.2" thickBot="1" x14ac:dyDescent="0.35">
      <c r="A48" s="67" t="s">
        <v>320</v>
      </c>
      <c r="D48" t="str">
        <f t="shared" si="0"/>
        <v>FM</v>
      </c>
      <c r="E48" t="str">
        <f t="shared" si="1"/>
        <v>Woughton on the Green South</v>
      </c>
    </row>
    <row r="49" spans="1:5" ht="15.6" x14ac:dyDescent="0.3">
      <c r="A49" s="61" t="s">
        <v>321</v>
      </c>
      <c r="D49" t="str">
        <f t="shared" si="0"/>
        <v>GA</v>
      </c>
      <c r="E49" t="str">
        <f t="shared" si="1"/>
        <v>Bradwell Common</v>
      </c>
    </row>
    <row r="50" spans="1:5" ht="15.6" x14ac:dyDescent="0.3">
      <c r="A50" s="61" t="s">
        <v>322</v>
      </c>
      <c r="D50" t="str">
        <f t="shared" si="0"/>
        <v>GB</v>
      </c>
      <c r="E50" t="str">
        <f t="shared" si="1"/>
        <v>Conniburrow</v>
      </c>
    </row>
    <row r="51" spans="1:5" ht="15.6" x14ac:dyDescent="0.3">
      <c r="A51" s="61" t="s">
        <v>323</v>
      </c>
      <c r="D51" t="str">
        <f t="shared" si="0"/>
        <v>GC</v>
      </c>
      <c r="E51" t="str">
        <f t="shared" si="1"/>
        <v>Oldbrook</v>
      </c>
    </row>
    <row r="52" spans="1:5" ht="15.6" x14ac:dyDescent="0.3">
      <c r="A52" s="62" t="s">
        <v>324</v>
      </c>
      <c r="D52" t="str">
        <f t="shared" si="0"/>
        <v>GD</v>
      </c>
      <c r="E52" t="str">
        <f t="shared" si="1"/>
        <v>Central Milton Keynes East</v>
      </c>
    </row>
    <row r="53" spans="1:5" ht="16.2" thickBot="1" x14ac:dyDescent="0.35">
      <c r="A53" s="63" t="s">
        <v>325</v>
      </c>
      <c r="D53" t="str">
        <f t="shared" si="0"/>
        <v>GE</v>
      </c>
      <c r="E53" t="str">
        <f t="shared" si="1"/>
        <v>Central Milton Keynes West</v>
      </c>
    </row>
    <row r="54" spans="1:5" ht="15.6" x14ac:dyDescent="0.3">
      <c r="A54" s="60" t="s">
        <v>326</v>
      </c>
      <c r="D54" t="str">
        <f t="shared" si="0"/>
        <v>HA</v>
      </c>
      <c r="E54" t="str">
        <f t="shared" si="1"/>
        <v>Bow Brickhill</v>
      </c>
    </row>
    <row r="55" spans="1:5" ht="15.6" x14ac:dyDescent="0.3">
      <c r="A55" s="61" t="s">
        <v>327</v>
      </c>
      <c r="D55" t="str">
        <f t="shared" si="0"/>
        <v>HB</v>
      </c>
      <c r="E55" t="str">
        <f t="shared" si="1"/>
        <v>Little Brickhill</v>
      </c>
    </row>
    <row r="56" spans="1:5" ht="15.6" x14ac:dyDescent="0.3">
      <c r="A56" s="68" t="s">
        <v>328</v>
      </c>
      <c r="D56" t="str">
        <f t="shared" si="0"/>
        <v>HC</v>
      </c>
      <c r="E56" t="str">
        <f t="shared" si="1"/>
        <v>Wavendon</v>
      </c>
    </row>
    <row r="57" spans="1:5" ht="15.6" x14ac:dyDescent="0.3">
      <c r="A57" s="60" t="s">
        <v>329</v>
      </c>
      <c r="D57" t="str">
        <f t="shared" si="0"/>
        <v>HD</v>
      </c>
      <c r="E57" t="str">
        <f t="shared" si="1"/>
        <v>Woburn Sands South</v>
      </c>
    </row>
    <row r="58" spans="1:5" ht="15.6" x14ac:dyDescent="0.3">
      <c r="A58" s="60" t="s">
        <v>330</v>
      </c>
      <c r="D58" t="str">
        <f t="shared" si="0"/>
        <v>HE</v>
      </c>
      <c r="E58" t="str">
        <f t="shared" si="1"/>
        <v>Woburn Sands North</v>
      </c>
    </row>
    <row r="59" spans="1:5" ht="15.6" x14ac:dyDescent="0.3">
      <c r="A59" s="62" t="s">
        <v>331</v>
      </c>
      <c r="D59" t="str">
        <f t="shared" si="0"/>
        <v>HF</v>
      </c>
      <c r="E59" t="str">
        <f t="shared" si="1"/>
        <v>Wavendon Gate</v>
      </c>
    </row>
    <row r="60" spans="1:5" ht="15.6" x14ac:dyDescent="0.3">
      <c r="A60" s="61" t="s">
        <v>332</v>
      </c>
      <c r="D60" t="str">
        <f t="shared" si="0"/>
        <v>HG</v>
      </c>
      <c r="E60" t="str">
        <f t="shared" si="1"/>
        <v>Browns Wood and Old Farm Park</v>
      </c>
    </row>
    <row r="61" spans="1:5" ht="15.6" x14ac:dyDescent="0.3">
      <c r="A61" s="61" t="s">
        <v>333</v>
      </c>
      <c r="D61" t="str">
        <f t="shared" si="0"/>
        <v>HH</v>
      </c>
      <c r="E61" t="str">
        <f t="shared" si="1"/>
        <v>Caldecotte</v>
      </c>
    </row>
    <row r="62" spans="1:5" ht="16.2" thickBot="1" x14ac:dyDescent="0.35">
      <c r="A62" s="69" t="s">
        <v>334</v>
      </c>
      <c r="D62" t="str">
        <f t="shared" si="0"/>
        <v>HI</v>
      </c>
      <c r="E62" t="str">
        <f t="shared" si="1"/>
        <v>Wavendon Farm</v>
      </c>
    </row>
    <row r="63" spans="1:5" ht="15.6" x14ac:dyDescent="0.3">
      <c r="A63" s="61" t="s">
        <v>335</v>
      </c>
      <c r="D63" t="str">
        <f t="shared" si="0"/>
        <v>IA</v>
      </c>
      <c r="E63" t="str">
        <f t="shared" si="1"/>
        <v>Loughton</v>
      </c>
    </row>
    <row r="64" spans="1:5" ht="15.6" x14ac:dyDescent="0.3">
      <c r="A64" s="60" t="s">
        <v>336</v>
      </c>
      <c r="D64" t="str">
        <f t="shared" si="0"/>
        <v>IB</v>
      </c>
      <c r="E64" t="str">
        <f t="shared" si="1"/>
        <v>Great Holm</v>
      </c>
    </row>
    <row r="65" spans="1:5" ht="15.6" x14ac:dyDescent="0.3">
      <c r="A65" s="62" t="s">
        <v>337</v>
      </c>
      <c r="D65" t="str">
        <f t="shared" si="0"/>
        <v>IC</v>
      </c>
      <c r="E65" t="str">
        <f t="shared" si="1"/>
        <v>Shenley Church End</v>
      </c>
    </row>
    <row r="66" spans="1:5" ht="15.6" x14ac:dyDescent="0.3">
      <c r="A66" s="60" t="s">
        <v>338</v>
      </c>
      <c r="D66" t="str">
        <f t="shared" ref="D66:D129" si="2">LEFT(A66,2)</f>
        <v>ID</v>
      </c>
      <c r="E66" t="str">
        <f t="shared" ref="E66:E129" si="3">RIGHT(A66,LEN(A66)-5)</f>
        <v>Grange Farm</v>
      </c>
    </row>
    <row r="67" spans="1:5" ht="15.6" x14ac:dyDescent="0.3">
      <c r="A67" s="60" t="s">
        <v>339</v>
      </c>
      <c r="D67" t="str">
        <f t="shared" si="2"/>
        <v>IE</v>
      </c>
      <c r="E67" t="str">
        <f t="shared" si="3"/>
        <v>Medbourne and Oakhill</v>
      </c>
    </row>
    <row r="68" spans="1:5" ht="16.2" thickBot="1" x14ac:dyDescent="0.35">
      <c r="A68" s="67" t="s">
        <v>340</v>
      </c>
      <c r="D68" t="str">
        <f t="shared" si="2"/>
        <v>IF</v>
      </c>
      <c r="E68" t="str">
        <f t="shared" si="3"/>
        <v>Shenley Wood Village</v>
      </c>
    </row>
    <row r="69" spans="1:5" ht="15.6" x14ac:dyDescent="0.3">
      <c r="A69" s="60" t="s">
        <v>341</v>
      </c>
      <c r="D69" t="str">
        <f t="shared" si="2"/>
        <v>JA</v>
      </c>
      <c r="E69" t="str">
        <f t="shared" si="3"/>
        <v>Monkston</v>
      </c>
    </row>
    <row r="70" spans="1:5" ht="15.6" x14ac:dyDescent="0.3">
      <c r="A70" s="61" t="s">
        <v>342</v>
      </c>
      <c r="D70" t="str">
        <f t="shared" si="2"/>
        <v>JB</v>
      </c>
      <c r="E70" t="str">
        <f t="shared" si="3"/>
        <v>Monkston Park</v>
      </c>
    </row>
    <row r="71" spans="1:5" ht="15.6" x14ac:dyDescent="0.3">
      <c r="A71" s="60" t="s">
        <v>343</v>
      </c>
      <c r="D71" t="str">
        <f t="shared" si="2"/>
        <v>JC</v>
      </c>
      <c r="E71" t="str">
        <f t="shared" si="3"/>
        <v>Walnut Tree and Walton</v>
      </c>
    </row>
    <row r="72" spans="1:5" ht="16.2" thickBot="1" x14ac:dyDescent="0.35">
      <c r="A72" s="65" t="s">
        <v>344</v>
      </c>
      <c r="D72" t="str">
        <f t="shared" si="2"/>
        <v>JD</v>
      </c>
      <c r="E72" t="str">
        <f t="shared" si="3"/>
        <v>Kents Hill</v>
      </c>
    </row>
    <row r="73" spans="1:5" ht="15.6" x14ac:dyDescent="0.3">
      <c r="A73" s="60" t="s">
        <v>345</v>
      </c>
      <c r="D73" t="str">
        <f t="shared" si="2"/>
        <v>KA</v>
      </c>
      <c r="E73" t="str">
        <f t="shared" si="3"/>
        <v>Newport Pagnell Central</v>
      </c>
    </row>
    <row r="74" spans="1:5" ht="15.6" x14ac:dyDescent="0.3">
      <c r="A74" s="61" t="s">
        <v>346</v>
      </c>
      <c r="D74" t="str">
        <f t="shared" si="2"/>
        <v>KB</v>
      </c>
      <c r="E74" t="str">
        <f t="shared" si="3"/>
        <v>Castlethorpe</v>
      </c>
    </row>
    <row r="75" spans="1:5" ht="15.6" x14ac:dyDescent="0.3">
      <c r="A75" s="62" t="s">
        <v>347</v>
      </c>
      <c r="D75" t="str">
        <f t="shared" si="2"/>
        <v>KC</v>
      </c>
      <c r="E75" t="str">
        <f t="shared" si="3"/>
        <v>Hanslope</v>
      </c>
    </row>
    <row r="76" spans="1:5" ht="15.6" x14ac:dyDescent="0.3">
      <c r="A76" s="61" t="s">
        <v>348</v>
      </c>
      <c r="D76" t="str">
        <f t="shared" si="2"/>
        <v>KD</v>
      </c>
      <c r="E76" t="str">
        <f t="shared" si="3"/>
        <v>Haversham</v>
      </c>
    </row>
    <row r="77" spans="1:5" ht="15.6" x14ac:dyDescent="0.3">
      <c r="A77" s="62" t="s">
        <v>349</v>
      </c>
      <c r="D77" t="str">
        <f t="shared" si="2"/>
        <v>KE</v>
      </c>
      <c r="E77" t="str">
        <f t="shared" si="3"/>
        <v>Redhouse Park</v>
      </c>
    </row>
    <row r="78" spans="1:5" ht="15.6" x14ac:dyDescent="0.3">
      <c r="A78" s="61" t="s">
        <v>350</v>
      </c>
      <c r="D78" t="str">
        <f t="shared" si="2"/>
        <v>KF</v>
      </c>
      <c r="E78" t="str">
        <f t="shared" si="3"/>
        <v>Newport Pagnell West</v>
      </c>
    </row>
    <row r="79" spans="1:5" ht="15.6" x14ac:dyDescent="0.3">
      <c r="A79" s="61" t="s">
        <v>351</v>
      </c>
      <c r="D79" t="str">
        <f t="shared" si="2"/>
        <v>KG</v>
      </c>
      <c r="E79" t="str">
        <f t="shared" si="3"/>
        <v>Gayhurst</v>
      </c>
    </row>
    <row r="80" spans="1:5" ht="16.2" thickBot="1" x14ac:dyDescent="0.35">
      <c r="A80" s="67" t="s">
        <v>352</v>
      </c>
      <c r="D80" t="str">
        <f t="shared" si="2"/>
        <v>KH</v>
      </c>
      <c r="E80" t="str">
        <f t="shared" si="3"/>
        <v>Stoke Goldington</v>
      </c>
    </row>
    <row r="81" spans="1:5" ht="15.6" x14ac:dyDescent="0.3">
      <c r="A81" s="60" t="s">
        <v>353</v>
      </c>
      <c r="D81" t="str">
        <f t="shared" si="2"/>
        <v>LA</v>
      </c>
      <c r="E81" t="str">
        <f t="shared" si="3"/>
        <v>Giffard Park and Blakelands</v>
      </c>
    </row>
    <row r="82" spans="1:5" ht="15.6" x14ac:dyDescent="0.3">
      <c r="A82" s="61" t="s">
        <v>354</v>
      </c>
      <c r="D82" t="str">
        <f t="shared" si="2"/>
        <v>LB</v>
      </c>
      <c r="E82" t="str">
        <f t="shared" si="3"/>
        <v>Blakelands North</v>
      </c>
    </row>
    <row r="83" spans="1:5" ht="15.6" x14ac:dyDescent="0.3">
      <c r="A83" s="61" t="s">
        <v>355</v>
      </c>
      <c r="D83" t="str">
        <f t="shared" si="2"/>
        <v>LC</v>
      </c>
      <c r="E83" t="str">
        <f t="shared" si="3"/>
        <v>Newport Pagnell Green Park</v>
      </c>
    </row>
    <row r="84" spans="1:5" ht="15.6" x14ac:dyDescent="0.3">
      <c r="A84" s="60" t="s">
        <v>356</v>
      </c>
      <c r="D84" t="str">
        <f t="shared" si="2"/>
        <v>LD</v>
      </c>
      <c r="E84" t="str">
        <f t="shared" si="3"/>
        <v>Newport Pagnell Tickford</v>
      </c>
    </row>
    <row r="85" spans="1:5" ht="16.2" thickBot="1" x14ac:dyDescent="0.35">
      <c r="A85" s="67" t="s">
        <v>357</v>
      </c>
      <c r="D85" t="str">
        <f t="shared" si="2"/>
        <v>LE</v>
      </c>
      <c r="E85" t="str">
        <f t="shared" si="3"/>
        <v>Newport Pagnell Cedars</v>
      </c>
    </row>
    <row r="86" spans="1:5" ht="15.6" x14ac:dyDescent="0.3">
      <c r="A86" s="62" t="s">
        <v>358</v>
      </c>
      <c r="D86" t="str">
        <f t="shared" si="2"/>
        <v>MA</v>
      </c>
      <c r="E86" t="str">
        <f t="shared" si="3"/>
        <v>Olney West</v>
      </c>
    </row>
    <row r="87" spans="1:5" ht="15.6" x14ac:dyDescent="0.3">
      <c r="A87" s="62" t="s">
        <v>359</v>
      </c>
      <c r="D87" t="str">
        <f t="shared" si="2"/>
        <v>MB</v>
      </c>
      <c r="E87" t="str">
        <f t="shared" si="3"/>
        <v>Olney East</v>
      </c>
    </row>
    <row r="88" spans="1:5" ht="15.6" x14ac:dyDescent="0.3">
      <c r="A88" s="61" t="s">
        <v>360</v>
      </c>
      <c r="D88" t="str">
        <f t="shared" si="2"/>
        <v>MC</v>
      </c>
      <c r="E88" t="str">
        <f t="shared" si="3"/>
        <v>Weston Underwood</v>
      </c>
    </row>
    <row r="89" spans="1:5" ht="15.6" x14ac:dyDescent="0.3">
      <c r="A89" s="61" t="s">
        <v>361</v>
      </c>
      <c r="D89" t="str">
        <f t="shared" si="2"/>
        <v>MD</v>
      </c>
      <c r="E89" t="str">
        <f t="shared" si="3"/>
        <v>Ravenstone</v>
      </c>
    </row>
    <row r="90" spans="1:5" ht="15.6" x14ac:dyDescent="0.3">
      <c r="A90" s="61" t="s">
        <v>362</v>
      </c>
      <c r="D90" t="str">
        <f t="shared" si="2"/>
        <v>ME</v>
      </c>
      <c r="E90" t="str">
        <f t="shared" si="3"/>
        <v>Cold Brayfield</v>
      </c>
    </row>
    <row r="91" spans="1:5" ht="15.6" x14ac:dyDescent="0.3">
      <c r="A91" s="62" t="s">
        <v>363</v>
      </c>
      <c r="D91" t="str">
        <f t="shared" si="2"/>
        <v>MF</v>
      </c>
      <c r="E91" t="str">
        <f t="shared" si="3"/>
        <v>Lavendon</v>
      </c>
    </row>
    <row r="92" spans="1:5" ht="15.6" x14ac:dyDescent="0.3">
      <c r="A92" s="61" t="s">
        <v>364</v>
      </c>
      <c r="D92" t="str">
        <f t="shared" si="2"/>
        <v>MG</v>
      </c>
      <c r="E92" t="str">
        <f t="shared" si="3"/>
        <v>Clifton Reynes</v>
      </c>
    </row>
    <row r="93" spans="1:5" ht="15.6" x14ac:dyDescent="0.3">
      <c r="A93" s="61" t="s">
        <v>365</v>
      </c>
      <c r="D93" t="str">
        <f t="shared" si="2"/>
        <v>MH</v>
      </c>
      <c r="E93" t="str">
        <f t="shared" si="3"/>
        <v>Newton Blossomville</v>
      </c>
    </row>
    <row r="94" spans="1:5" ht="15.6" x14ac:dyDescent="0.3">
      <c r="A94" s="61" t="s">
        <v>366</v>
      </c>
      <c r="D94" t="str">
        <f t="shared" si="2"/>
        <v>MI</v>
      </c>
      <c r="E94" t="str">
        <f t="shared" si="3"/>
        <v>Warrington</v>
      </c>
    </row>
    <row r="95" spans="1:5" ht="15.6" x14ac:dyDescent="0.3">
      <c r="A95" s="60" t="s">
        <v>367</v>
      </c>
      <c r="D95" t="str">
        <f t="shared" si="2"/>
        <v>MJ</v>
      </c>
      <c r="E95" t="str">
        <f t="shared" si="3"/>
        <v>Moulsoe</v>
      </c>
    </row>
    <row r="96" spans="1:5" ht="15.6" x14ac:dyDescent="0.3">
      <c r="A96" s="61" t="s">
        <v>368</v>
      </c>
      <c r="D96" t="str">
        <f t="shared" si="2"/>
        <v>MK</v>
      </c>
      <c r="E96" t="str">
        <f t="shared" si="3"/>
        <v>Chicheley</v>
      </c>
    </row>
    <row r="97" spans="1:8" ht="15.6" x14ac:dyDescent="0.3">
      <c r="A97" s="61" t="s">
        <v>369</v>
      </c>
      <c r="D97" t="str">
        <f t="shared" si="2"/>
        <v>ML</v>
      </c>
      <c r="E97" t="str">
        <f t="shared" si="3"/>
        <v>Lathbury</v>
      </c>
    </row>
    <row r="98" spans="1:8" ht="15.6" x14ac:dyDescent="0.3">
      <c r="A98" s="61" t="s">
        <v>370</v>
      </c>
      <c r="D98" t="str">
        <f t="shared" si="2"/>
        <v>MM</v>
      </c>
      <c r="E98" t="str">
        <f t="shared" si="3"/>
        <v>North Crawley</v>
      </c>
    </row>
    <row r="99" spans="1:8" ht="15.6" x14ac:dyDescent="0.3">
      <c r="A99" s="61" t="s">
        <v>371</v>
      </c>
      <c r="D99" t="str">
        <f t="shared" si="2"/>
        <v>MN</v>
      </c>
      <c r="E99" t="str">
        <f t="shared" si="3"/>
        <v>Sherington</v>
      </c>
    </row>
    <row r="100" spans="1:8" ht="15.6" x14ac:dyDescent="0.3">
      <c r="A100" s="61" t="s">
        <v>372</v>
      </c>
      <c r="D100" t="str">
        <f t="shared" si="2"/>
        <v>MO</v>
      </c>
      <c r="E100" t="str">
        <f t="shared" si="3"/>
        <v>Emberton</v>
      </c>
    </row>
    <row r="101" spans="1:8" ht="15.6" x14ac:dyDescent="0.3">
      <c r="A101" s="61" t="s">
        <v>373</v>
      </c>
      <c r="D101" t="str">
        <f t="shared" si="2"/>
        <v>MP</v>
      </c>
      <c r="E101" t="str">
        <f t="shared" si="3"/>
        <v>Astwood</v>
      </c>
    </row>
    <row r="102" spans="1:8" ht="15.6" x14ac:dyDescent="0.3">
      <c r="A102" s="61" t="s">
        <v>374</v>
      </c>
      <c r="D102" t="str">
        <f t="shared" si="2"/>
        <v>MQ</v>
      </c>
      <c r="E102" t="str">
        <f t="shared" si="3"/>
        <v>Hardmead</v>
      </c>
    </row>
    <row r="103" spans="1:8" ht="16.2" thickBot="1" x14ac:dyDescent="0.35">
      <c r="A103" s="67" t="s">
        <v>375</v>
      </c>
      <c r="D103" t="str">
        <f t="shared" si="2"/>
        <v>MR</v>
      </c>
      <c r="E103" t="str">
        <f t="shared" si="3"/>
        <v>Tyringham &amp; Filgrave</v>
      </c>
    </row>
    <row r="104" spans="1:8" ht="15.6" x14ac:dyDescent="0.3">
      <c r="A104" s="61" t="s">
        <v>376</v>
      </c>
      <c r="D104" t="str">
        <f t="shared" si="2"/>
        <v>NA</v>
      </c>
      <c r="E104" t="str">
        <f t="shared" si="3"/>
        <v>Emerson Valley North</v>
      </c>
    </row>
    <row r="105" spans="1:8" ht="15.6" x14ac:dyDescent="0.3">
      <c r="A105" s="61" t="s">
        <v>377</v>
      </c>
      <c r="D105" t="str">
        <f t="shared" si="2"/>
        <v>NB</v>
      </c>
      <c r="E105" t="str">
        <f t="shared" si="3"/>
        <v>Shenley Lodge</v>
      </c>
    </row>
    <row r="106" spans="1:8" ht="15.6" x14ac:dyDescent="0.3">
      <c r="A106" s="61" t="s">
        <v>378</v>
      </c>
      <c r="D106" t="str">
        <f t="shared" si="2"/>
        <v>NC</v>
      </c>
      <c r="E106" t="str">
        <f t="shared" si="3"/>
        <v>Furzton North</v>
      </c>
    </row>
    <row r="107" spans="1:8" ht="16.2" thickBot="1" x14ac:dyDescent="0.35">
      <c r="A107" s="65" t="s">
        <v>379</v>
      </c>
      <c r="D107" t="str">
        <f t="shared" si="2"/>
        <v>ND</v>
      </c>
      <c r="E107" t="str">
        <f t="shared" si="3"/>
        <v>Shenley Brook End</v>
      </c>
    </row>
    <row r="108" spans="1:8" ht="15.6" x14ac:dyDescent="0.3">
      <c r="A108" s="61" t="s">
        <v>380</v>
      </c>
      <c r="D108" t="str">
        <f t="shared" si="2"/>
        <v>OA</v>
      </c>
      <c r="E108" t="str">
        <f t="shared" si="3"/>
        <v>Oakridge Park</v>
      </c>
    </row>
    <row r="109" spans="1:8" ht="15.6" x14ac:dyDescent="0.3">
      <c r="A109" s="61" t="s">
        <v>381</v>
      </c>
      <c r="D109" t="str">
        <f t="shared" si="2"/>
        <v>OB</v>
      </c>
      <c r="E109" t="str">
        <f t="shared" si="3"/>
        <v>Great Linford</v>
      </c>
    </row>
    <row r="110" spans="1:8" ht="15.6" x14ac:dyDescent="0.3">
      <c r="A110" s="61" t="s">
        <v>382</v>
      </c>
      <c r="D110" t="str">
        <f t="shared" si="2"/>
        <v>OC</v>
      </c>
      <c r="E110" t="str">
        <f t="shared" si="3"/>
        <v>Neath Hill</v>
      </c>
      <c r="H110" s="10" t="s">
        <v>55</v>
      </c>
    </row>
    <row r="111" spans="1:8" ht="15.6" x14ac:dyDescent="0.3">
      <c r="A111" s="61" t="s">
        <v>383</v>
      </c>
      <c r="D111" t="str">
        <f t="shared" si="2"/>
        <v>OD</v>
      </c>
      <c r="E111" t="str">
        <f t="shared" si="3"/>
        <v>Bancroft</v>
      </c>
      <c r="H111" s="10" t="s">
        <v>59</v>
      </c>
    </row>
    <row r="112" spans="1:8" ht="15.6" x14ac:dyDescent="0.3">
      <c r="A112" s="61" t="s">
        <v>384</v>
      </c>
      <c r="D112" t="str">
        <f t="shared" si="2"/>
        <v>OE</v>
      </c>
      <c r="E112" t="str">
        <f t="shared" si="3"/>
        <v>Bradville West</v>
      </c>
      <c r="H112" s="10" t="s">
        <v>63</v>
      </c>
    </row>
    <row r="113" spans="1:8" ht="15.6" x14ac:dyDescent="0.3">
      <c r="A113" s="60" t="s">
        <v>385</v>
      </c>
      <c r="D113" t="str">
        <f t="shared" si="2"/>
        <v>OF</v>
      </c>
      <c r="E113" t="str">
        <f t="shared" si="3"/>
        <v>Stantonbury East</v>
      </c>
      <c r="H113" s="10" t="s">
        <v>68</v>
      </c>
    </row>
    <row r="114" spans="1:8" ht="15.6" x14ac:dyDescent="0.3">
      <c r="A114" s="61" t="s">
        <v>386</v>
      </c>
      <c r="D114" t="str">
        <f t="shared" si="2"/>
        <v>OG</v>
      </c>
      <c r="E114" t="str">
        <f t="shared" si="3"/>
        <v>Stantonbury West</v>
      </c>
      <c r="H114" s="10" t="s">
        <v>72</v>
      </c>
    </row>
    <row r="115" spans="1:8" ht="16.2" thickBot="1" x14ac:dyDescent="0.35">
      <c r="A115" s="65" t="s">
        <v>387</v>
      </c>
      <c r="D115" t="str">
        <f t="shared" si="2"/>
        <v>OH</v>
      </c>
      <c r="E115" t="str">
        <f t="shared" si="3"/>
        <v>Bradville East</v>
      </c>
      <c r="H115" s="10" t="s">
        <v>73</v>
      </c>
    </row>
    <row r="116" spans="1:8" ht="15.6" x14ac:dyDescent="0.3">
      <c r="A116" s="60" t="s">
        <v>388</v>
      </c>
      <c r="D116" t="str">
        <f t="shared" si="2"/>
        <v>PA</v>
      </c>
      <c r="E116" t="str">
        <f t="shared" si="3"/>
        <v>Crownhill</v>
      </c>
      <c r="H116" s="10" t="s">
        <v>75</v>
      </c>
    </row>
    <row r="117" spans="1:8" ht="15.6" x14ac:dyDescent="0.3">
      <c r="A117" s="61" t="s">
        <v>389</v>
      </c>
      <c r="D117" t="str">
        <f t="shared" si="2"/>
        <v>PB</v>
      </c>
      <c r="E117" t="str">
        <f t="shared" si="3"/>
        <v>Calverton</v>
      </c>
      <c r="H117" s="10" t="s">
        <v>77</v>
      </c>
    </row>
    <row r="118" spans="1:8" ht="15.6" x14ac:dyDescent="0.3">
      <c r="A118" s="60" t="s">
        <v>390</v>
      </c>
      <c r="D118" t="str">
        <f t="shared" si="2"/>
        <v>PC</v>
      </c>
      <c r="E118" t="str">
        <f t="shared" si="3"/>
        <v>Stony Stratford North</v>
      </c>
      <c r="H118" s="11" t="s">
        <v>79</v>
      </c>
    </row>
    <row r="119" spans="1:8" ht="15.6" x14ac:dyDescent="0.3">
      <c r="A119" s="61" t="s">
        <v>391</v>
      </c>
      <c r="D119" t="str">
        <f t="shared" si="2"/>
        <v>PD</v>
      </c>
      <c r="E119" t="str">
        <f t="shared" si="3"/>
        <v>Stony Stratford South East</v>
      </c>
      <c r="H119" s="11" t="s">
        <v>81</v>
      </c>
    </row>
    <row r="120" spans="1:8" ht="15.6" x14ac:dyDescent="0.3">
      <c r="A120" s="61" t="s">
        <v>392</v>
      </c>
      <c r="D120" t="str">
        <f t="shared" si="2"/>
        <v>PE</v>
      </c>
      <c r="E120" t="str">
        <f t="shared" si="3"/>
        <v>Stony Stratford South West</v>
      </c>
      <c r="H120" s="5" t="s">
        <v>83</v>
      </c>
    </row>
    <row r="121" spans="1:8" ht="15.6" x14ac:dyDescent="0.3">
      <c r="A121" s="61" t="s">
        <v>393</v>
      </c>
      <c r="D121" t="str">
        <f t="shared" si="2"/>
        <v>PF</v>
      </c>
      <c r="E121" t="str">
        <f t="shared" si="3"/>
        <v>Galley Hill</v>
      </c>
      <c r="H121" s="5" t="s">
        <v>85</v>
      </c>
    </row>
    <row r="122" spans="1:8" ht="15.6" x14ac:dyDescent="0.3">
      <c r="A122" s="60" t="s">
        <v>394</v>
      </c>
      <c r="D122" t="str">
        <f t="shared" si="2"/>
        <v>PG</v>
      </c>
      <c r="E122" t="str">
        <f t="shared" si="3"/>
        <v>Fullers Slade</v>
      </c>
      <c r="H122" s="5" t="s">
        <v>87</v>
      </c>
    </row>
    <row r="123" spans="1:8" ht="15.6" x14ac:dyDescent="0.3">
      <c r="A123" s="62" t="s">
        <v>395</v>
      </c>
      <c r="D123" t="str">
        <f t="shared" si="2"/>
        <v>PH</v>
      </c>
      <c r="E123" t="str">
        <f t="shared" si="3"/>
        <v>Fairfields</v>
      </c>
      <c r="H123" s="5" t="s">
        <v>89</v>
      </c>
    </row>
    <row r="124" spans="1:8" ht="16.2" thickBot="1" x14ac:dyDescent="0.35">
      <c r="A124" s="63" t="s">
        <v>396</v>
      </c>
      <c r="D124" t="str">
        <f t="shared" si="2"/>
        <v>PI</v>
      </c>
      <c r="E124" t="str">
        <f t="shared" si="3"/>
        <v>Whitehouse</v>
      </c>
      <c r="H124" s="5" t="s">
        <v>91</v>
      </c>
    </row>
    <row r="125" spans="1:8" ht="15.6" x14ac:dyDescent="0.3">
      <c r="A125" s="60" t="s">
        <v>397</v>
      </c>
      <c r="D125" t="str">
        <f t="shared" si="2"/>
        <v>QA</v>
      </c>
      <c r="E125" t="str">
        <f t="shared" si="3"/>
        <v>Tattenhoe</v>
      </c>
      <c r="H125" s="5" t="s">
        <v>94</v>
      </c>
    </row>
    <row r="126" spans="1:8" ht="15.6" x14ac:dyDescent="0.3">
      <c r="A126" s="62" t="s">
        <v>398</v>
      </c>
      <c r="D126" t="str">
        <f t="shared" si="2"/>
        <v>QB</v>
      </c>
      <c r="E126" t="str">
        <f t="shared" si="3"/>
        <v>Westcroft</v>
      </c>
      <c r="H126" s="5" t="s">
        <v>96</v>
      </c>
    </row>
    <row r="127" spans="1:8" ht="15.6" x14ac:dyDescent="0.3">
      <c r="A127" s="62" t="s">
        <v>399</v>
      </c>
      <c r="D127" t="str">
        <f t="shared" si="2"/>
        <v>QC</v>
      </c>
      <c r="E127" t="str">
        <f t="shared" si="3"/>
        <v>Kingsmead</v>
      </c>
      <c r="H127" s="5" t="s">
        <v>98</v>
      </c>
    </row>
    <row r="128" spans="1:8" ht="15.6" x14ac:dyDescent="0.3">
      <c r="A128" s="61" t="s">
        <v>400</v>
      </c>
      <c r="D128" t="str">
        <f t="shared" si="2"/>
        <v>QD</v>
      </c>
      <c r="E128" t="str">
        <f t="shared" si="3"/>
        <v>Oxley Park</v>
      </c>
      <c r="H128" s="5" t="s">
        <v>100</v>
      </c>
    </row>
    <row r="129" spans="1:5" ht="16.2" thickBot="1" x14ac:dyDescent="0.35">
      <c r="A129" s="63" t="s">
        <v>401</v>
      </c>
      <c r="D129" t="str">
        <f t="shared" si="2"/>
        <v>QE</v>
      </c>
      <c r="E129" t="str">
        <f t="shared" si="3"/>
        <v>Tattenhoe Park</v>
      </c>
    </row>
    <row r="130" spans="1:5" ht="15.6" x14ac:dyDescent="0.3">
      <c r="A130" s="61" t="s">
        <v>402</v>
      </c>
      <c r="D130" t="str">
        <f t="shared" ref="D130:D143" si="4">LEFT(A130,2)</f>
        <v>RA</v>
      </c>
      <c r="E130" t="str">
        <f t="shared" ref="E130:E143" si="5">RIGHT(A130,LEN(A130)-5)</f>
        <v>Bancroft Park and Bluebridge</v>
      </c>
    </row>
    <row r="131" spans="1:5" ht="15.6" x14ac:dyDescent="0.3">
      <c r="A131" s="61" t="s">
        <v>403</v>
      </c>
      <c r="D131" t="str">
        <f t="shared" si="4"/>
        <v>RB</v>
      </c>
      <c r="E131" t="str">
        <f t="shared" si="5"/>
        <v>Wolverton West</v>
      </c>
    </row>
    <row r="132" spans="1:5" ht="15.6" x14ac:dyDescent="0.3">
      <c r="A132" s="62" t="s">
        <v>404</v>
      </c>
      <c r="D132" t="str">
        <f t="shared" si="4"/>
        <v>RC</v>
      </c>
      <c r="E132" t="str">
        <f t="shared" si="5"/>
        <v>Wolverton Mill</v>
      </c>
    </row>
    <row r="133" spans="1:5" ht="15.6" x14ac:dyDescent="0.3">
      <c r="A133" s="66" t="s">
        <v>405</v>
      </c>
      <c r="D133" t="str">
        <f t="shared" si="4"/>
        <v>RD</v>
      </c>
      <c r="E133" t="str">
        <f t="shared" si="5"/>
        <v>Wolverton East</v>
      </c>
    </row>
    <row r="134" spans="1:5" ht="15.6" x14ac:dyDescent="0.3">
      <c r="A134" s="60" t="s">
        <v>406</v>
      </c>
      <c r="D134" t="str">
        <f t="shared" si="4"/>
        <v>RE</v>
      </c>
      <c r="E134" t="str">
        <f t="shared" si="5"/>
        <v>Greenleys</v>
      </c>
    </row>
    <row r="135" spans="1:5" ht="16.2" thickBot="1" x14ac:dyDescent="0.35">
      <c r="A135" s="67" t="s">
        <v>407</v>
      </c>
      <c r="D135" t="str">
        <f t="shared" si="4"/>
        <v>RF</v>
      </c>
      <c r="E135" t="str">
        <f t="shared" si="5"/>
        <v>New Bradwell</v>
      </c>
    </row>
    <row r="136" spans="1:5" ht="15.6" x14ac:dyDescent="0.3">
      <c r="A136" s="64" t="s">
        <v>408</v>
      </c>
      <c r="D136" t="str">
        <f t="shared" si="4"/>
        <v>SA</v>
      </c>
      <c r="E136" t="str">
        <f t="shared" si="5"/>
        <v>Fishermead</v>
      </c>
    </row>
    <row r="137" spans="1:5" ht="15.6" x14ac:dyDescent="0.3">
      <c r="A137" s="61" t="s">
        <v>409</v>
      </c>
      <c r="D137" t="str">
        <f t="shared" si="4"/>
        <v>SB</v>
      </c>
      <c r="E137" t="str">
        <f t="shared" si="5"/>
        <v>Peartree Bridge</v>
      </c>
    </row>
    <row r="138" spans="1:5" ht="15.6" x14ac:dyDescent="0.3">
      <c r="A138" s="60" t="s">
        <v>410</v>
      </c>
      <c r="D138" t="str">
        <f t="shared" si="4"/>
        <v>SC</v>
      </c>
      <c r="E138" t="str">
        <f t="shared" si="5"/>
        <v>Netherfield</v>
      </c>
    </row>
    <row r="139" spans="1:5" ht="15.6" x14ac:dyDescent="0.3">
      <c r="A139" s="61" t="s">
        <v>411</v>
      </c>
      <c r="D139" t="str">
        <f t="shared" si="4"/>
        <v>SD</v>
      </c>
      <c r="E139" t="str">
        <f t="shared" si="5"/>
        <v>Beanhill</v>
      </c>
    </row>
    <row r="140" spans="1:5" ht="15.6" x14ac:dyDescent="0.3">
      <c r="A140" s="61" t="s">
        <v>412</v>
      </c>
      <c r="D140" t="str">
        <f t="shared" si="4"/>
        <v>SE</v>
      </c>
      <c r="E140" t="str">
        <f t="shared" si="5"/>
        <v>Tinkers Bridge</v>
      </c>
    </row>
    <row r="141" spans="1:5" ht="15.6" x14ac:dyDescent="0.3">
      <c r="A141" s="61" t="s">
        <v>413</v>
      </c>
      <c r="D141" t="str">
        <f t="shared" si="4"/>
        <v>SF</v>
      </c>
      <c r="E141" t="str">
        <f t="shared" si="5"/>
        <v>Eaglestone</v>
      </c>
    </row>
    <row r="142" spans="1:5" ht="15.6" x14ac:dyDescent="0.3">
      <c r="A142" s="61" t="s">
        <v>414</v>
      </c>
      <c r="D142" t="str">
        <f t="shared" si="4"/>
        <v>SG</v>
      </c>
      <c r="E142" t="str">
        <f t="shared" si="5"/>
        <v>Coffee Hall</v>
      </c>
    </row>
    <row r="143" spans="1:5" ht="16.2" thickBot="1" x14ac:dyDescent="0.35">
      <c r="A143" s="67" t="s">
        <v>415</v>
      </c>
      <c r="D143" t="str">
        <f t="shared" si="4"/>
        <v>SH</v>
      </c>
      <c r="E143" t="str">
        <f t="shared" si="5"/>
        <v>Leadenhall</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Review Core Document" ma:contentTypeID="0x010100E7BD6A8A66F7CB4BBA2B02F0531791BE0026A9A75CCCA16F4693F1FE45F71519DE005259C98335A4CC4BB22F9712847C8155" ma:contentTypeVersion="13" ma:contentTypeDescription="Parent Document Content Type for all review documents" ma:contentTypeScope="" ma:versionID="50340efd9bc07048530d02d405441a8e">
  <xsd:schema xmlns:xsd="http://www.w3.org/2001/XMLSchema" xmlns:xs="http://www.w3.org/2001/XMLSchema" xmlns:p="http://schemas.microsoft.com/office/2006/metadata/properties" xmlns:ns1="http://schemas.microsoft.com/sharepoint/v3" xmlns:ns2="07a766d4-cf60-4260-9f49-242aaa07e1bd" xmlns:ns3="d23c6157-5623-4293-b83e-785d6ba7de2d" xmlns:ns4="26bb2ccf-3e35-41ca-bf63-4ed510023605" targetNamespace="http://schemas.microsoft.com/office/2006/metadata/properties" ma:root="true" ma:fieldsID="435f0a754827f290315c458227b398fd" ns1:_="" ns2:_="" ns3:_="" ns4:_="">
    <xsd:import namespace="http://schemas.microsoft.com/sharepoint/v3"/>
    <xsd:import namespace="07a766d4-cf60-4260-9f49-242aaa07e1bd"/>
    <xsd:import namespace="d23c6157-5623-4293-b83e-785d6ba7de2d"/>
    <xsd:import namespace="26bb2ccf-3e35-41ca-bf63-4ed510023605"/>
    <xsd:element name="properties">
      <xsd:complexType>
        <xsd:sequence>
          <xsd:element name="documentManagement">
            <xsd:complexType>
              <xsd:all>
                <xsd:element ref="ns2:Retention_x0020_Period" minOccurs="0"/>
                <xsd:element ref="ns2:Retention_x0020_Date" minOccurs="0"/>
                <xsd:element ref="ns3:Review_x0020_Document_x0020_Type" minOccurs="0"/>
                <xsd:element ref="ns2:d08e702f979e48d3863205ea645082c2" minOccurs="0"/>
                <xsd:element ref="ns2:TaxCatchAll" minOccurs="0"/>
                <xsd:element ref="ns2:TaxCatchAllLabel" minOccurs="0"/>
                <xsd:element ref="ns2:AuthorityType" minOccurs="0"/>
                <xsd:element ref="ns2:ReviewType" minOccurs="0"/>
                <xsd:element ref="ns2:ReviewStage" minOccurs="0"/>
                <xsd:element ref="ns2:ReferenceYear" minOccurs="0"/>
                <xsd:element ref="ns2:ForLeadCommissionerReview" minOccurs="0"/>
                <xsd:element ref="ns1:_dlc_Exempt" minOccurs="0"/>
                <xsd:element ref="ns1:_dlc_ExpireDateSaved" minOccurs="0"/>
                <xsd:element ref="ns1:_dlc_ExpireDate" minOccurs="0"/>
                <xsd:element ref="ns2:ApprovedForCommission" minOccurs="0"/>
                <xsd:element ref="ns4:MediaServiceMetadata" minOccurs="0"/>
                <xsd:element ref="ns4:MediaServiceFastMetadata" minOccurs="0"/>
                <xsd:element ref="ns3:SharedWithUsers" minOccurs="0"/>
                <xsd:element ref="ns3:SharedWithDetails" minOccurs="0"/>
                <xsd:element ref="ns4:MediaServiceObjectDetectorVersions" minOccurs="0"/>
                <xsd:element ref="ns4:MediaServiceSearchProperties" minOccurs="0"/>
                <xsd:element ref="ns4:lcf76f155ced4ddcb4097134ff3c332f" minOccurs="0"/>
                <xsd:element ref="ns4:MediaServiceDateTaken" minOccurs="0"/>
                <xsd:element ref="ns4:MediaServiceOCR" minOccurs="0"/>
                <xsd:element ref="ns4:MediaServiceGenerationTime" minOccurs="0"/>
                <xsd:element ref="ns4:MediaServiceEventHashCode" minOccurs="0"/>
                <xsd:element ref="ns4: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20" nillable="true" ma:displayName="Exempt from Policy" ma:hidden="true" ma:internalName="_dlc_Exempt" ma:readOnly="true">
      <xsd:simpleType>
        <xsd:restriction base="dms:Unknown"/>
      </xsd:simpleType>
    </xsd:element>
    <xsd:element name="_dlc_ExpireDateSaved" ma:index="21" nillable="true" ma:displayName="Original Expiration Date" ma:hidden="true" ma:internalName="_dlc_ExpireDateSaved" ma:readOnly="true">
      <xsd:simpleType>
        <xsd:restriction base="dms:DateTime"/>
      </xsd:simpleType>
    </xsd:element>
    <xsd:element name="_dlc_ExpireDate" ma:index="22" nillable="true" ma:displayName="Expiration Date" ma:hidden="true" ma:internalName="_dlc_ExpireDat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7a766d4-cf60-4260-9f49-242aaa07e1bd" elementFormDefault="qualified">
    <xsd:import namespace="http://schemas.microsoft.com/office/2006/documentManagement/types"/>
    <xsd:import namespace="http://schemas.microsoft.com/office/infopath/2007/PartnerControls"/>
    <xsd:element name="Retention_x0020_Period" ma:index="8" nillable="true" ma:displayName="Retention Period" ma:default="7 years" ma:format="Dropdown" ma:internalName="Retention_x0020_Period">
      <xsd:simpleType>
        <xsd:restriction base="dms:Choice">
          <xsd:enumeration value="1 year"/>
          <xsd:enumeration value="2 years"/>
          <xsd:enumeration value="5 years"/>
          <xsd:enumeration value="7 years"/>
          <xsd:enumeration value="10 years"/>
          <xsd:enumeration value="Forever"/>
        </xsd:restriction>
      </xsd:simpleType>
    </xsd:element>
    <xsd:element name="Retention_x0020_Date" ma:index="9" nillable="true" ma:displayName="Retention Date" ma:format="DateOnly" ma:internalName="Retention_x0020_Date">
      <xsd:simpleType>
        <xsd:restriction base="dms:DateTime"/>
      </xsd:simpleType>
    </xsd:element>
    <xsd:element name="d08e702f979e48d3863205ea645082c2" ma:index="11" nillable="true" ma:taxonomy="true" ma:internalName="d08e702f979e48d3863205ea645082c2" ma:taxonomyFieldName="AuthorityName" ma:displayName="Authority Name" ma:default="" ma:fieldId="{d08e702f-979e-48d3-8632-05ea645082c2}" ma:sspId="383954fa-2a65-4d57-99ac-c02654c3af93" ma:termSetId="03d472b9-8750-4dc0-849b-744119b6ca63"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6f04521f-637e-4e23-8669-6f9fed0d6df7}" ma:internalName="TaxCatchAll" ma:showField="CatchAllData" ma:web="d23c6157-5623-4293-b83e-785d6ba7de2d">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6f04521f-637e-4e23-8669-6f9fed0d6df7}" ma:internalName="TaxCatchAllLabel" ma:readOnly="true" ma:showField="CatchAllDataLabel" ma:web="d23c6157-5623-4293-b83e-785d6ba7de2d">
      <xsd:complexType>
        <xsd:complexContent>
          <xsd:extension base="dms:MultiChoiceLookup">
            <xsd:sequence>
              <xsd:element name="Value" type="dms:Lookup" maxOccurs="unbounded" minOccurs="0" nillable="true"/>
            </xsd:sequence>
          </xsd:extension>
        </xsd:complexContent>
      </xsd:complexType>
    </xsd:element>
    <xsd:element name="AuthorityType" ma:index="15" nillable="true" ma:displayName="Authority Type" ma:format="Dropdown" ma:internalName="AuthorityType" ma:readOnly="false">
      <xsd:simpleType>
        <xsd:restriction base="dms:Choice">
          <xsd:enumeration value="County Council"/>
          <xsd:enumeration value="District Council"/>
          <xsd:enumeration value="Unitary County"/>
          <xsd:enumeration value="Unitary District"/>
          <xsd:enumeration value="London Borough"/>
          <xsd:enumeration value="Metropolitan District"/>
        </xsd:restriction>
      </xsd:simpleType>
    </xsd:element>
    <xsd:element name="ReviewType" ma:index="16" nillable="true" ma:displayName="Review Type" ma:format="Dropdown" ma:indexed="true" ma:internalName="ReviewType" ma:readOnly="false">
      <xsd:simpleType>
        <xsd:restriction base="dms:Choice">
          <xsd:enumeration value="Intervention"/>
          <xsd:enumeration value="Request"/>
          <xsd:enumeration value="Intervention &amp; Request"/>
          <xsd:enumeration value="PER"/>
          <xsd:enumeration value="PER &amp; Intervention"/>
          <xsd:enumeration value="PER &amp; Request"/>
          <xsd:enumeration value="PER, Intervention &amp; Request"/>
        </xsd:restriction>
      </xsd:simpleType>
    </xsd:element>
    <xsd:element name="ReviewStage" ma:index="17" nillable="true" ma:displayName="Review Stage" ma:format="Dropdown" ma:internalName="ReviewStage" ma:readOnly="false">
      <xsd:simpleType>
        <xsd:restriction base="dms:Choice">
          <xsd:enumeration value="Preliminary"/>
          <xsd:enumeration value="Council Size"/>
          <xsd:enumeration value="Draft Recommendations"/>
          <xsd:enumeration value="Final Recommendations"/>
          <xsd:enumeration value="Order"/>
        </xsd:restriction>
      </xsd:simpleType>
    </xsd:element>
    <xsd:element name="ReferenceYear" ma:index="18" nillable="true" ma:displayName="Reference Year" ma:format="Dropdown" ma:internalName="ReferenceYear">
      <xsd:simpleType>
        <xsd:restriction base="dms:Choice">
          <xsd:enumeration value="2014"/>
          <xsd:enumeration value="2015"/>
          <xsd:enumeration value="2016"/>
          <xsd:enumeration value="2017"/>
          <xsd:enumeration value="2018"/>
          <xsd:enumeration value="2019"/>
          <xsd:enumeration value="2020"/>
          <xsd:enumeration value="2021"/>
          <xsd:enumeration value="2022"/>
          <xsd:enumeration value="2023"/>
          <xsd:enumeration value="2024"/>
          <xsd:enumeration value="2025"/>
          <xsd:enumeration value="2026"/>
          <xsd:enumeration value="2027"/>
          <xsd:enumeration value="2028"/>
          <xsd:enumeration value="2029"/>
          <xsd:enumeration value="2030"/>
        </xsd:restriction>
      </xsd:simpleType>
    </xsd:element>
    <xsd:element name="ForLeadCommissionerReview" ma:index="19" nillable="true" ma:displayName="For Lead Commissioner Review" ma:default="0" ma:internalName="ForLeadCommissionerReview">
      <xsd:simpleType>
        <xsd:restriction base="dms:Boolean"/>
      </xsd:simpleType>
    </xsd:element>
    <xsd:element name="ApprovedForCommission" ma:index="23" nillable="true" ma:displayName="Approved For Commission" ma:default="0" ma:internalName="ApprovedForCommission">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3c6157-5623-4293-b83e-785d6ba7de2d" elementFormDefault="qualified">
    <xsd:import namespace="http://schemas.microsoft.com/office/2006/documentManagement/types"/>
    <xsd:import namespace="http://schemas.microsoft.com/office/infopath/2007/PartnerControls"/>
    <xsd:element name="Review_x0020_Document_x0020_Type" ma:index="10" nillable="true" ma:displayName="Review Document Type" ma:format="Dropdown" ma:internalName="Review_x0020_Document_x0020_Type">
      <xsd:simpleType>
        <xsd:restriction base="dms:Choice">
          <xsd:enumeration value="Audit Trail - Draft Recom"/>
          <xsd:enumeration value="Briefing notes"/>
          <xsd:enumeration value="Checklist"/>
          <xsd:enumeration value="Correspondence"/>
          <xsd:enumeration value="Council Size Report"/>
          <xsd:enumeration value="Draft Recom Mapping"/>
          <xsd:enumeration value="Draft Recom Report"/>
          <xsd:enumeration value="Electorate Form"/>
          <xsd:enumeration value="General Information"/>
          <xsd:enumeration value="Launch"/>
          <xsd:enumeration value="Launch"/>
          <xsd:enumeration value="Meeting Minutes"/>
          <xsd:enumeration value="Pen Portrait"/>
          <xsd:enumeration value="Preliminary Correspondence"/>
          <xsd:enumeration value="Preliminary Mapping"/>
          <xsd:enumeration value="Press Cutting"/>
          <xsd:enumeration value="Requests for Add Info"/>
          <xsd:enumeration value="Review Form"/>
          <xsd:enumeration value="Scheme Development"/>
          <xsd:enumeration value="Submissions - Council Size Stage"/>
          <xsd:enumeration value="Submissions - Warding Stage"/>
        </xsd:restriction>
      </xsd:simpleType>
    </xsd:element>
    <xsd:element name="SharedWithUsers" ma:index="2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7"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6bb2ccf-3e35-41ca-bf63-4ed510023605" elementFormDefault="qualified">
    <xsd:import namespace="http://schemas.microsoft.com/office/2006/documentManagement/types"/>
    <xsd:import namespace="http://schemas.microsoft.com/office/infopath/2007/PartnerControls"/>
    <xsd:element name="MediaServiceMetadata" ma:index="24" nillable="true" ma:displayName="MediaServiceMetadata" ma:hidden="true" ma:internalName="MediaServiceMetadata" ma:readOnly="true">
      <xsd:simpleType>
        <xsd:restriction base="dms:Note"/>
      </xsd:simpleType>
    </xsd:element>
    <xsd:element name="MediaServiceFastMetadata" ma:index="25" nillable="true" ma:displayName="MediaServiceFastMetadata" ma:hidden="true" ma:internalName="MediaServiceFastMetadata" ma:readOnly="true">
      <xsd:simpleType>
        <xsd:restriction base="dms:Note"/>
      </xsd:simpleType>
    </xsd:element>
    <xsd:element name="MediaServiceObjectDetectorVersions" ma:index="28" nillable="true" ma:displayName="MediaServiceObjectDetectorVersions" ma:hidden="true" ma:indexed="true" ma:internalName="MediaServiceObjectDetectorVersions" ma:readOnly="true">
      <xsd:simpleType>
        <xsd:restriction base="dms:Text"/>
      </xsd:simpleType>
    </xsd:element>
    <xsd:element name="MediaServiceSearchProperties" ma:index="29" nillable="true" ma:displayName="MediaServiceSearchProperties" ma:hidden="true" ma:internalName="MediaServiceSearchProperties" ma:readOnly="true">
      <xsd:simpleType>
        <xsd:restriction base="dms:Note"/>
      </xsd:simpleType>
    </xsd:element>
    <xsd:element name="lcf76f155ced4ddcb4097134ff3c332f" ma:index="31" nillable="true" ma:taxonomy="true" ma:internalName="lcf76f155ced4ddcb4097134ff3c332f" ma:taxonomyFieldName="MediaServiceImageTags" ma:displayName="Image Tags" ma:readOnly="false" ma:fieldId="{5cf76f15-5ced-4ddc-b409-7134ff3c332f}" ma:taxonomyMulti="true" ma:sspId="383954fa-2a65-4d57-99ac-c02654c3af93" ma:termSetId="09814cd3-568e-fe90-9814-8d621ff8fb84" ma:anchorId="fba54fb3-c3e1-fe81-a776-ca4b69148c4d" ma:open="true" ma:isKeyword="false">
      <xsd:complexType>
        <xsd:sequence>
          <xsd:element ref="pc:Terms" minOccurs="0" maxOccurs="1"/>
        </xsd:sequence>
      </xsd:complexType>
    </xsd:element>
    <xsd:element name="MediaServiceDateTaken" ma:index="32" nillable="true" ma:displayName="MediaServiceDateTaken" ma:hidden="true" ma:indexed="true" ma:internalName="MediaServiceDateTaken" ma:readOnly="true">
      <xsd:simpleType>
        <xsd:restriction base="dms:Text"/>
      </xsd:simpleType>
    </xsd:element>
    <xsd:element name="MediaServiceOCR" ma:index="33" nillable="true" ma:displayName="Extracted Text" ma:internalName="MediaServiceOCR" ma:readOnly="true">
      <xsd:simpleType>
        <xsd:restriction base="dms:Note">
          <xsd:maxLength value="255"/>
        </xsd:restriction>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EventHashCode" ma:index="35" nillable="true" ma:displayName="MediaServiceEventHashCode" ma:hidden="true" ma:internalName="MediaServiceEventHashCode" ma:readOnly="true">
      <xsd:simpleType>
        <xsd:restriction base="dms:Text"/>
      </xsd:simpleType>
    </xsd:element>
    <xsd:element name="MediaLengthInSeconds" ma:index="36"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383954fa-2a65-4d57-99ac-c02654c3af93" ContentTypeId="0x010100E7BD6A8A66F7CB4BBA2B02F0531791BE" PreviousValue="false"/>
</file>

<file path=customXml/item3.xml><?xml version="1.0" encoding="utf-8"?>
<?mso-contentType ?>
<spe:Receivers xmlns:spe="http://schemas.microsoft.com/sharepoint/events">
  <Receiver>
    <Name>Microsoft.Office.RecordsManagement.PolicyFeatures.ExpirationEventReceiver</Name>
    <Synchronization>Synchronous</Synchronization>
    <Type>10001</Type>
    <SequenceNumber>101</SequenceNumber>
    <Url/>
    <Assembly>Microsoft.Office.Policy, Version=16.0.0.0,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10002</Type>
    <SequenceNumber>102</SequenceNumber>
    <Url/>
    <Assembly>Microsoft.Office.Policy, Version=16.0.0.0,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10004</Type>
    <SequenceNumber>103</SequenceNumber>
    <Url/>
    <Assembly>Microsoft.Office.Policy, Version=16.0.0.0,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10006</Type>
    <SequenceNumber>104</SequenceNumber>
    <Url/>
    <Assembly>Microsoft.Office.Policy, Version=16.0.0.0,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10009</Type>
    <SequenceNumber>105</SequenceNumber>
    <Url/>
    <Assembly>Microsoft.Office.Policy, Version=16.0.0.0, Culture=neutral, PublicKeyToken=71e9bce111e9429c</Assembly>
    <Class>Microsoft.Office.RecordsManagement.Internal.UpdateExpireDate</Class>
    <Data/>
    <Filter/>
  </Receiver>
</spe:Receivers>
</file>

<file path=customXml/item4.xml><?xml version="1.0" encoding="utf-8"?>
<?mso-contentType ?>
<p:Policy xmlns:p="office.server.policy" id="" local="true">
  <p:Name>Review Core Document</p:Name>
  <p:Description/>
  <p:Statement/>
  <p:PolicyItems>
    <p:PolicyItem featureId="Microsoft.Office.RecordsManagement.PolicyFeatures.Expiration" staticId="0x010100E7BD6A8A66F7CB4BBA2B02F0531791BE0026A9A75CCCA16F4693F1FE45F71519DE|-58849956" UniqueId="8cad2623-c1ed-4a1b-9341-790b67585d0b">
      <p:Name>Retention</p:Name>
      <p:Description>Automatic scheduling of content for processing, and performing a retention action on content that has reached its due date.</p:Description>
      <p:CustomData>
        <Schedules nextStageId="2">
          <Schedule type="Default">
            <stages>
              <data stageId="1">
                <formula id="Microsoft.Office.RecordsManagement.PolicyFeatures.Expiration.Formula.BuiltIn">
                  <number>0</number>
                  <property>Retention_x0020_Date</property>
                  <propertyId>3208b7c8-8d11-4606-b733-d646bb07a38f</propertyId>
                  <period>days</period>
                </formula>
                <action type="action" id="Microsoft.Office.RecordsManagement.PolicyFeatures.Expiration.Action.MoveToRecycleBin"/>
              </data>
            </stages>
          </Schedule>
        </Schedules>
      </p:CustomData>
    </p:PolicyItem>
  </p:PolicyItems>
</p:Policy>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ApprovedForCommission xmlns="07a766d4-cf60-4260-9f49-242aaa07e1bd">false</ApprovedForCommission>
    <Review_x0020_Document_x0020_Type xmlns="d23c6157-5623-4293-b83e-785d6ba7de2d" xsi:nil="true"/>
    <AuthorityType xmlns="07a766d4-cf60-4260-9f49-242aaa07e1bd">Unitary District</AuthorityType>
    <ReferenceYear xmlns="07a766d4-cf60-4260-9f49-242aaa07e1bd">2022</ReferenceYear>
    <Retention_x0020_Date xmlns="07a766d4-cf60-4260-9f49-242aaa07e1bd" xsi:nil="true"/>
    <lcf76f155ced4ddcb4097134ff3c332f xmlns="26bb2ccf-3e35-41ca-bf63-4ed510023605">
      <Terms xmlns="http://schemas.microsoft.com/office/infopath/2007/PartnerControls"/>
    </lcf76f155ced4ddcb4097134ff3c332f>
    <Retention_x0020_Period xmlns="07a766d4-cf60-4260-9f49-242aaa07e1bd">7 years</Retention_x0020_Period>
    <ForLeadCommissionerReview xmlns="07a766d4-cf60-4260-9f49-242aaa07e1bd">false</ForLeadCommissionerReview>
    <ReviewType xmlns="07a766d4-cf60-4260-9f49-242aaa07e1bd">PER</ReviewType>
    <ReviewStage xmlns="07a766d4-cf60-4260-9f49-242aaa07e1bd" xsi:nil="true"/>
    <d08e702f979e48d3863205ea645082c2 xmlns="07a766d4-cf60-4260-9f49-242aaa07e1bd">
      <Terms xmlns="http://schemas.microsoft.com/office/infopath/2007/PartnerControls">
        <TermInfo xmlns="http://schemas.microsoft.com/office/infopath/2007/PartnerControls">
          <TermName xmlns="http://schemas.microsoft.com/office/infopath/2007/PartnerControls">Milton Keynes</TermName>
          <TermId xmlns="http://schemas.microsoft.com/office/infopath/2007/PartnerControls">7c4d58e0-e230-44aa-84c0-d23ccaf7ec04</TermId>
        </TermInfo>
      </Terms>
    </d08e702f979e48d3863205ea645082c2>
    <TaxCatchAll xmlns="07a766d4-cf60-4260-9f49-242aaa07e1bd">
      <Value>193</Value>
    </TaxCatchAll>
  </documentManagement>
</p:properties>
</file>

<file path=customXml/itemProps1.xml><?xml version="1.0" encoding="utf-8"?>
<ds:datastoreItem xmlns:ds="http://schemas.openxmlformats.org/officeDocument/2006/customXml" ds:itemID="{0FF3960C-CF51-454B-AE9A-ADE1E2059ECA}"/>
</file>

<file path=customXml/itemProps2.xml><?xml version="1.0" encoding="utf-8"?>
<ds:datastoreItem xmlns:ds="http://schemas.openxmlformats.org/officeDocument/2006/customXml" ds:itemID="{82743C61-14FF-4FCB-91D7-3AEEA7F42549}"/>
</file>

<file path=customXml/itemProps3.xml><?xml version="1.0" encoding="utf-8"?>
<ds:datastoreItem xmlns:ds="http://schemas.openxmlformats.org/officeDocument/2006/customXml" ds:itemID="{34756FD7-33D7-4FFB-8CAF-7B4282FBC1AC}"/>
</file>

<file path=customXml/itemProps4.xml><?xml version="1.0" encoding="utf-8"?>
<ds:datastoreItem xmlns:ds="http://schemas.openxmlformats.org/officeDocument/2006/customXml" ds:itemID="{16FB8803-743E-4801-9FFC-A87F07099E04}"/>
</file>

<file path=customXml/itemProps5.xml><?xml version="1.0" encoding="utf-8"?>
<ds:datastoreItem xmlns:ds="http://schemas.openxmlformats.org/officeDocument/2006/customXml" ds:itemID="{AF730203-DCDA-49C5-B034-A647E0E8D8B0}"/>
</file>

<file path=customXml/itemProps6.xml><?xml version="1.0" encoding="utf-8"?>
<ds:datastoreItem xmlns:ds="http://schemas.openxmlformats.org/officeDocument/2006/customXml" ds:itemID="{00CDD120-EF6E-4868-B9C7-EECEC3B83D9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Read me!</vt:lpstr>
      <vt:lpstr>Illustrative new wards</vt:lpstr>
      <vt:lpstr>Electorate by parish councils</vt:lpstr>
      <vt:lpstr>Estate codes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2024-06-07T21:20:09Z</dcterms:created>
  <dcterms:modified xsi:type="dcterms:W3CDTF">2024-07-11T19:45:50Z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0x010100E7BD6A8A66F7CB4BBA2B02F0531791BE0026A9A75CCCA16F4693F1FE45F71519DE005259C98335A4CC4BB22F9712847C8155</vt:lpwstr>
  </property>
  <property fmtid="{D5CDD505-2E9C-101B-9397-08002B2CF9AE}" pid="3" name="AuthorityName">
    <vt:lpwstr>193;#Milton Keynes|7c4d58e0-e230-44aa-84c0-d23ccaf7ec04</vt:lpwstr>
  </property>
  <property fmtid="{D5CDD505-2E9C-101B-9397-08002B2CF9AE}" pid="4" name="_dlc_policyId">
    <vt:lpwstr>0x010100E7BD6A8A66F7CB4BBA2B02F0531791BE0026A9A75CCCA16F4693F1FE45F71519DE|-58849956</vt:lpwstr>
  </property>
  <property fmtid="{D5CDD505-2E9C-101B-9397-08002B2CF9AE}" pid="5" name="ItemRetentionFormula">
    <vt:lpwstr>&lt;formula id="Microsoft.Office.RecordsManagement.PolicyFeatures.Expiration.Formula.BuiltIn"&gt;&lt;number&gt;0&lt;/number&gt;&lt;property&gt;Retention_x005f_x0020_Date&lt;/property&gt;&lt;propertyId&gt;3208b7c8-8d11-4606-b733-d646bb07a38f&lt;/propertyId&gt;&lt;period&gt;days&lt;/period&gt;&lt;/formula&gt;</vt:lpwstr>
  </property>
</Properties>
</file>